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90 Underemployed Workers\"/>
    </mc:Choice>
  </mc:AlternateContent>
  <xr:revisionPtr revIDLastSave="0" documentId="13_ncr:1_{6A8AC3BA-AC83-408A-A4F7-F97B13B081C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5" r:id="rId1"/>
    <sheet name="Table 3.1" sheetId="6" r:id="rId2"/>
    <sheet name="Table 3.2" sheetId="7" r:id="rId3"/>
    <sheet name="Index" sheetId="4" r:id="rId4"/>
    <sheet name="Data1" sheetId="1" r:id="rId5"/>
    <sheet name="Data2" sheetId="2" r:id="rId6"/>
  </sheets>
  <definedNames>
    <definedName name="A125190018R">Data1!$W$1:$W$10,Data1!$W$11:$W$20</definedName>
    <definedName name="A125190018R_Data">Data1!$W$11:$W$20</definedName>
    <definedName name="A125190018R_Latest">Data1!$W$20</definedName>
    <definedName name="A125190022F">Data1!$E$1:$E$10,Data1!$E$11:$E$20</definedName>
    <definedName name="A125190022F_Data">Data1!$E$11:$E$20</definedName>
    <definedName name="A125190022F_Latest">Data1!$E$20</definedName>
    <definedName name="A125190026R">Data1!$N$1:$N$10,Data1!$N$11:$N$20</definedName>
    <definedName name="A125190026R_Data">Data1!$N$11:$N$20</definedName>
    <definedName name="A125190026R_Latest">Data1!$N$20</definedName>
    <definedName name="A125190030F">Data1!$Q$1:$Q$10,Data1!$Q$11:$Q$20</definedName>
    <definedName name="A125190030F_Data">Data1!$Q$11:$Q$20</definedName>
    <definedName name="A125190030F_Latest">Data1!$Q$20</definedName>
    <definedName name="A125190034R">Data1!$T$1:$T$10,Data1!$T$11:$T$20</definedName>
    <definedName name="A125190034R_Data">Data1!$T$11:$T$20</definedName>
    <definedName name="A125190034R_Latest">Data1!$T$20</definedName>
    <definedName name="A125190038X">Data1!$AC$1:$AC$10,Data1!$AC$11:$AC$20</definedName>
    <definedName name="A125190038X_Data">Data1!$AC$11:$AC$20</definedName>
    <definedName name="A125190038X_Latest">Data1!$AC$20</definedName>
    <definedName name="A125190042R">Data1!$B$1:$B$10,Data1!$B$11:$B$20</definedName>
    <definedName name="A125190042R_Data">Data1!$B$11:$B$20</definedName>
    <definedName name="A125190042R_Latest">Data1!$B$20</definedName>
    <definedName name="A125190046X">Data1!$H$1:$H$10,Data1!$H$11:$H$20</definedName>
    <definedName name="A125190046X_Data">Data1!$H$11:$H$20</definedName>
    <definedName name="A125190046X_Latest">Data1!$H$20</definedName>
    <definedName name="A125190050R">Data1!$K$1:$K$10,Data1!$K$11:$K$20</definedName>
    <definedName name="A125190050R_Data">Data1!$K$11:$K$20</definedName>
    <definedName name="A125190050R_Latest">Data1!$K$20</definedName>
    <definedName name="A125190054X">Data1!$Z$1:$Z$10,Data1!$Z$11:$Z$20</definedName>
    <definedName name="A125190054X_Data">Data1!$Z$11:$Z$20</definedName>
    <definedName name="A125190054X_Latest">Data1!$Z$20</definedName>
    <definedName name="A125190058J">Data1!$AF$1:$AF$10,Data1!$AF$11:$AF$20</definedName>
    <definedName name="A125190058J_Data">Data1!$AF$11:$AF$20</definedName>
    <definedName name="A125190058J_Latest">Data1!$AF$20</definedName>
    <definedName name="A125190062X">Data2!$GT$1:$GT$10,Data2!$GT$11:$GT$20</definedName>
    <definedName name="A125190062X_Data">Data2!$GT$11:$GT$20</definedName>
    <definedName name="A125190062X_Latest">Data2!$GT$20</definedName>
    <definedName name="A125190066J">Data2!$GB$1:$GB$10,Data2!$GB$11:$GB$20</definedName>
    <definedName name="A125190066J_Data">Data2!$GB$11:$GB$20</definedName>
    <definedName name="A125190066J_Latest">Data2!$GB$20</definedName>
    <definedName name="A125190070X">Data2!$GK$1:$GK$10,Data2!$GK$11:$GK$20</definedName>
    <definedName name="A125190070X_Data">Data2!$GK$11:$GK$20</definedName>
    <definedName name="A125190070X_Latest">Data2!$GK$20</definedName>
    <definedName name="A125190074J">Data2!$GN$1:$GN$10,Data2!$GN$11:$GN$20</definedName>
    <definedName name="A125190074J_Data">Data2!$GN$11:$GN$20</definedName>
    <definedName name="A125190074J_Latest">Data2!$GN$20</definedName>
    <definedName name="A125190078T">Data2!$GQ$1:$GQ$10,Data2!$GQ$11:$GQ$20</definedName>
    <definedName name="A125190078T_Data">Data2!$GQ$11:$GQ$20</definedName>
    <definedName name="A125190078T_Latest">Data2!$GQ$20</definedName>
    <definedName name="A125190082J">Data2!$GZ$1:$GZ$10,Data2!$GZ$11:$GZ$20</definedName>
    <definedName name="A125190082J_Data">Data2!$GZ$11:$GZ$20</definedName>
    <definedName name="A125190082J_Latest">Data2!$GZ$20</definedName>
    <definedName name="A125190086T">Data2!$FY$1:$FY$10,Data2!$FY$11:$FY$20</definedName>
    <definedName name="A125190086T_Data">Data2!$FY$11:$FY$20</definedName>
    <definedName name="A125190086T_Latest">Data2!$FY$20</definedName>
    <definedName name="A125190090J">Data2!$GE$1:$GE$10,Data2!$GE$11:$GE$20</definedName>
    <definedName name="A125190090J_Data">Data2!$GE$11:$GE$20</definedName>
    <definedName name="A125190090J_Latest">Data2!$GE$20</definedName>
    <definedName name="A125190094T">Data2!$GH$1:$GH$10,Data2!$GH$11:$GH$20</definedName>
    <definedName name="A125190094T_Data">Data2!$GH$11:$GH$20</definedName>
    <definedName name="A125190094T_Latest">Data2!$GH$20</definedName>
    <definedName name="A125190098A">Data2!$GW$1:$GW$10,Data2!$GW$11:$GW$20</definedName>
    <definedName name="A125190098A_Data">Data2!$GW$11:$GW$20</definedName>
    <definedName name="A125190098A_Latest">Data2!$GW$20</definedName>
    <definedName name="A125190102F">Data2!$HC$1:$HC$10,Data2!$HC$11:$HC$20</definedName>
    <definedName name="A125190102F_Data">Data2!$HC$11:$HC$20</definedName>
    <definedName name="A125190102F_Latest">Data2!$HC$20</definedName>
    <definedName name="A125190106R">Data2!$D$1:$D$10,Data2!$D$11:$D$20</definedName>
    <definedName name="A125190106R_Data">Data2!$D$11:$D$20</definedName>
    <definedName name="A125190106R_Latest">Data2!$D$20</definedName>
    <definedName name="A125190110F">Data1!$IB$1:$IB$10,Data1!$IB$11:$IB$20</definedName>
    <definedName name="A125190110F_Data">Data1!$IB$11:$IB$20</definedName>
    <definedName name="A125190110F_Latest">Data1!$IB$20</definedName>
    <definedName name="A125190114R">Data1!$IK$1:$IK$10,Data1!$IK$11:$IK$20</definedName>
    <definedName name="A125190114R_Data">Data1!$IK$11:$IK$20</definedName>
    <definedName name="A125190114R_Latest">Data1!$IK$20</definedName>
    <definedName name="A125190118X">Data1!$IN$1:$IN$10,Data1!$IN$11:$IN$20</definedName>
    <definedName name="A125190118X_Data">Data1!$IN$11:$IN$20</definedName>
    <definedName name="A125190118X_Latest">Data1!$IN$20</definedName>
    <definedName name="A125190122R">Data1!$IQ$1:$IQ$10,Data1!$IQ$11:$IQ$20</definedName>
    <definedName name="A125190122R_Data">Data1!$IQ$11:$IQ$20</definedName>
    <definedName name="A125190122R_Latest">Data1!$IQ$20</definedName>
    <definedName name="A125190126X">Data2!$J$1:$J$10,Data2!$J$11:$J$20</definedName>
    <definedName name="A125190126X_Data">Data2!$J$11:$J$20</definedName>
    <definedName name="A125190126X_Latest">Data2!$J$20</definedName>
    <definedName name="A125190130R">Data1!$HY$1:$HY$10,Data1!$HY$11:$HY$20</definedName>
    <definedName name="A125190130R_Data">Data1!$HY$11:$HY$20</definedName>
    <definedName name="A125190130R_Latest">Data1!$HY$20</definedName>
    <definedName name="A125190134X">Data1!$IE$1:$IE$10,Data1!$IE$11:$IE$20</definedName>
    <definedName name="A125190134X_Data">Data1!$IE$11:$IE$20</definedName>
    <definedName name="A125190134X_Latest">Data1!$IE$20</definedName>
    <definedName name="A125190138J">Data1!$IH$1:$IH$10,Data1!$IH$11:$IH$20</definedName>
    <definedName name="A125190138J_Data">Data1!$IH$11:$IH$20</definedName>
    <definedName name="A125190138J_Latest">Data1!$IH$20</definedName>
    <definedName name="A125190142X">Data2!$G$1:$G$10,Data2!$G$11:$G$20</definedName>
    <definedName name="A125190142X_Data">Data2!$G$11:$G$20</definedName>
    <definedName name="A125190142X_Latest">Data2!$G$20</definedName>
    <definedName name="A125190146J">Data2!$M$1:$M$10,Data2!$M$11:$M$20</definedName>
    <definedName name="A125190146J_Data">Data2!$M$11:$M$20</definedName>
    <definedName name="A125190146J_Latest">Data2!$M$20</definedName>
    <definedName name="A125190150X">Data2!$CY$1:$CY$10,Data2!$CY$11:$CY$20</definedName>
    <definedName name="A125190150X_Data">Data2!$CY$11:$CY$20</definedName>
    <definedName name="A125190150X_Latest">Data2!$CY$20</definedName>
    <definedName name="A125190154J">Data2!$CG$1:$CG$10,Data2!$CG$11:$CG$20</definedName>
    <definedName name="A125190154J_Data">Data2!$CG$11:$CG$20</definedName>
    <definedName name="A125190154J_Latest">Data2!$CG$20</definedName>
    <definedName name="A125190158T">Data2!$CP$1:$CP$10,Data2!$CP$11:$CP$20</definedName>
    <definedName name="A125190158T_Data">Data2!$CP$11:$CP$20</definedName>
    <definedName name="A125190158T_Latest">Data2!$CP$20</definedName>
    <definedName name="A125190162J">Data2!$CS$1:$CS$10,Data2!$CS$11:$CS$20</definedName>
    <definedName name="A125190162J_Data">Data2!$CS$11:$CS$20</definedName>
    <definedName name="A125190162J_Latest">Data2!$CS$20</definedName>
    <definedName name="A125190166T">Data2!$CV$1:$CV$10,Data2!$CV$11:$CV$20</definedName>
    <definedName name="A125190166T_Data">Data2!$CV$11:$CV$20</definedName>
    <definedName name="A125190166T_Latest">Data2!$CV$20</definedName>
    <definedName name="A125190170J">Data2!$DE$1:$DE$10,Data2!$DE$11:$DE$20</definedName>
    <definedName name="A125190170J_Data">Data2!$DE$11:$DE$20</definedName>
    <definedName name="A125190170J_Latest">Data2!$DE$20</definedName>
    <definedName name="A125190174T">Data2!$CD$1:$CD$10,Data2!$CD$11:$CD$20</definedName>
    <definedName name="A125190174T_Data">Data2!$CD$11:$CD$20</definedName>
    <definedName name="A125190174T_Latest">Data2!$CD$20</definedName>
    <definedName name="A125190178A">Data2!$CJ$1:$CJ$10,Data2!$CJ$11:$CJ$20</definedName>
    <definedName name="A125190178A_Data">Data2!$CJ$11:$CJ$20</definedName>
    <definedName name="A125190178A_Latest">Data2!$CJ$20</definedName>
    <definedName name="A125190182T">Data2!$CM$1:$CM$10,Data2!$CM$11:$CM$20</definedName>
    <definedName name="A125190182T_Data">Data2!$CM$11:$CM$20</definedName>
    <definedName name="A125190182T_Latest">Data2!$CM$20</definedName>
    <definedName name="A125190186A">Data2!$DB$1:$DB$10,Data2!$DB$11:$DB$20</definedName>
    <definedName name="A125190186A_Data">Data2!$DB$11:$DB$20</definedName>
    <definedName name="A125190186A_Latest">Data2!$DB$20</definedName>
    <definedName name="A125190190T">Data2!$DH$1:$DH$10,Data2!$DH$11:$DH$20</definedName>
    <definedName name="A125190190T_Data">Data2!$DH$11:$DH$20</definedName>
    <definedName name="A125190190T_Latest">Data2!$DH$20</definedName>
    <definedName name="A125190194A">Data2!$EF$1:$EF$10,Data2!$EF$11:$EF$20</definedName>
    <definedName name="A125190194A_Data">Data2!$EF$11:$EF$20</definedName>
    <definedName name="A125190194A_Latest">Data2!$EF$20</definedName>
    <definedName name="A125190198K">Data2!$DN$1:$DN$10,Data2!$DN$11:$DN$20</definedName>
    <definedName name="A125190198K_Data">Data2!$DN$11:$DN$20</definedName>
    <definedName name="A125190198K_Latest">Data2!$DN$20</definedName>
    <definedName name="A125190202R">Data2!$DW$1:$DW$10,Data2!$DW$11:$DW$20</definedName>
    <definedName name="A125190202R_Data">Data2!$DW$11:$DW$20</definedName>
    <definedName name="A125190202R_Latest">Data2!$DW$20</definedName>
    <definedName name="A125190206X">Data2!$DZ$1:$DZ$10,Data2!$DZ$11:$DZ$20</definedName>
    <definedName name="A125190206X_Data">Data2!$DZ$11:$DZ$20</definedName>
    <definedName name="A125190206X_Latest">Data2!$DZ$20</definedName>
    <definedName name="A125190210R">Data2!$EC$1:$EC$10,Data2!$EC$11:$EC$20</definedName>
    <definedName name="A125190210R_Data">Data2!$EC$11:$EC$20</definedName>
    <definedName name="A125190210R_Latest">Data2!$EC$20</definedName>
    <definedName name="A125190214X">Data2!$EL$1:$EL$10,Data2!$EL$11:$EL$20</definedName>
    <definedName name="A125190214X_Data">Data2!$EL$11:$EL$20</definedName>
    <definedName name="A125190214X_Latest">Data2!$EL$20</definedName>
    <definedName name="A125190218J">Data2!$DK$1:$DK$10,Data2!$DK$11:$DK$20</definedName>
    <definedName name="A125190218J_Data">Data2!$DK$11:$DK$20</definedName>
    <definedName name="A125190218J_Latest">Data2!$DK$20</definedName>
    <definedName name="A125190222X">Data2!$DQ$1:$DQ$10,Data2!$DQ$11:$DQ$20</definedName>
    <definedName name="A125190222X_Data">Data2!$DQ$11:$DQ$20</definedName>
    <definedName name="A125190222X_Latest">Data2!$DQ$20</definedName>
    <definedName name="A125190226J">Data2!$DT$1:$DT$10,Data2!$DT$11:$DT$20</definedName>
    <definedName name="A125190226J_Data">Data2!$DT$11:$DT$20</definedName>
    <definedName name="A125190226J_Latest">Data2!$DT$20</definedName>
    <definedName name="A125190230X">Data2!$EI$1:$EI$10,Data2!$EI$11:$EI$20</definedName>
    <definedName name="A125190230X_Data">Data2!$EI$11:$EI$20</definedName>
    <definedName name="A125190230X_Latest">Data2!$EI$20</definedName>
    <definedName name="A125190234J">Data2!$EO$1:$EO$10,Data2!$EO$11:$EO$20</definedName>
    <definedName name="A125190234J_Data">Data2!$EO$11:$EO$20</definedName>
    <definedName name="A125190234J_Latest">Data2!$EO$20</definedName>
    <definedName name="A125190238T">Data2!$FM$1:$FM$10,Data2!$FM$11:$FM$20</definedName>
    <definedName name="A125190238T_Data">Data2!$FM$11:$FM$20</definedName>
    <definedName name="A125190238T_Latest">Data2!$FM$20</definedName>
    <definedName name="A125190242J">Data2!$EU$1:$EU$10,Data2!$EU$11:$EU$20</definedName>
    <definedName name="A125190242J_Data">Data2!$EU$11:$EU$20</definedName>
    <definedName name="A125190242J_Latest">Data2!$EU$20</definedName>
    <definedName name="A125190246T">Data2!$FD$1:$FD$10,Data2!$FD$11:$FD$20</definedName>
    <definedName name="A125190246T_Data">Data2!$FD$11:$FD$20</definedName>
    <definedName name="A125190246T_Latest">Data2!$FD$20</definedName>
    <definedName name="A125190250J">Data2!$FG$1:$FG$10,Data2!$FG$11:$FG$20</definedName>
    <definedName name="A125190250J_Data">Data2!$FG$11:$FG$20</definedName>
    <definedName name="A125190250J_Latest">Data2!$FG$20</definedName>
    <definedName name="A125190254T">Data2!$FJ$1:$FJ$10,Data2!$FJ$11:$FJ$20</definedName>
    <definedName name="A125190254T_Data">Data2!$FJ$11:$FJ$20</definedName>
    <definedName name="A125190254T_Latest">Data2!$FJ$20</definedName>
    <definedName name="A125190258A">Data2!$FS$1:$FS$10,Data2!$FS$11:$FS$20</definedName>
    <definedName name="A125190258A_Data">Data2!$FS$11:$FS$20</definedName>
    <definedName name="A125190258A_Latest">Data2!$FS$20</definedName>
    <definedName name="A125190262T">Data2!$ER$1:$ER$10,Data2!$ER$11:$ER$20</definedName>
    <definedName name="A125190262T_Data">Data2!$ER$11:$ER$20</definedName>
    <definedName name="A125190262T_Latest">Data2!$ER$20</definedName>
    <definedName name="A125190266A">Data2!$EX$1:$EX$10,Data2!$EX$11:$EX$20</definedName>
    <definedName name="A125190266A_Data">Data2!$EX$11:$EX$20</definedName>
    <definedName name="A125190266A_Latest">Data2!$EX$20</definedName>
    <definedName name="A125190270T">Data2!$FA$1:$FA$10,Data2!$FA$11:$FA$20</definedName>
    <definedName name="A125190270T_Data">Data2!$FA$11:$FA$20</definedName>
    <definedName name="A125190270T_Latest">Data2!$FA$20</definedName>
    <definedName name="A125190274A">Data2!$FP$1:$FP$10,Data2!$FP$11:$FP$20</definedName>
    <definedName name="A125190274A_Data">Data2!$FP$11:$FP$20</definedName>
    <definedName name="A125190274A_Latest">Data2!$FP$20</definedName>
    <definedName name="A125190278K">Data2!$FV$1:$FV$10,Data2!$FV$11:$FV$20</definedName>
    <definedName name="A125190278K_Data">Data2!$FV$11:$FV$20</definedName>
    <definedName name="A125190278K_Latest">Data2!$FV$20</definedName>
    <definedName name="A125190282A">Data1!$HM$1:$HM$10,Data1!$HM$11:$HM$20</definedName>
    <definedName name="A125190282A_Data">Data1!$HM$11:$HM$20</definedName>
    <definedName name="A125190282A_Latest">Data1!$HM$20</definedName>
    <definedName name="A125190286K">Data1!$GU$1:$GU$10,Data1!$GU$11:$GU$20</definedName>
    <definedName name="A125190286K_Data">Data1!$GU$11:$GU$20</definedName>
    <definedName name="A125190286K_Latest">Data1!$GU$20</definedName>
    <definedName name="A125190290A">Data1!$HD$1:$HD$10,Data1!$HD$11:$HD$20</definedName>
    <definedName name="A125190290A_Data">Data1!$HD$11:$HD$20</definedName>
    <definedName name="A125190290A_Latest">Data1!$HD$20</definedName>
    <definedName name="A125190294K">Data1!$HG$1:$HG$10,Data1!$HG$11:$HG$20</definedName>
    <definedName name="A125190294K_Data">Data1!$HG$11:$HG$20</definedName>
    <definedName name="A125190294K_Latest">Data1!$HG$20</definedName>
    <definedName name="A125190298V">Data1!$HJ$1:$HJ$10,Data1!$HJ$11:$HJ$20</definedName>
    <definedName name="A125190298V_Data">Data1!$HJ$11:$HJ$20</definedName>
    <definedName name="A125190298V_Latest">Data1!$HJ$20</definedName>
    <definedName name="A125190302X">Data1!$HS$1:$HS$10,Data1!$HS$11:$HS$20</definedName>
    <definedName name="A125190302X_Data">Data1!$HS$11:$HS$20</definedName>
    <definedName name="A125190302X_Latest">Data1!$HS$20</definedName>
    <definedName name="A125190306J">Data1!$GR$1:$GR$10,Data1!$GR$11:$GR$20</definedName>
    <definedName name="A125190306J_Data">Data1!$GR$11:$GR$20</definedName>
    <definedName name="A125190306J_Latest">Data1!$GR$20</definedName>
    <definedName name="A125190310X">Data1!$GX$1:$GX$10,Data1!$GX$11:$GX$20</definedName>
    <definedName name="A125190310X_Data">Data1!$GX$11:$GX$20</definedName>
    <definedName name="A125190310X_Latest">Data1!$GX$20</definedName>
    <definedName name="A125190314J">Data1!$HA$1:$HA$10,Data1!$HA$11:$HA$20</definedName>
    <definedName name="A125190314J_Data">Data1!$HA$11:$HA$20</definedName>
    <definedName name="A125190314J_Latest">Data1!$HA$20</definedName>
    <definedName name="A125190318T">Data1!$HP$1:$HP$10,Data1!$HP$11:$HP$20</definedName>
    <definedName name="A125190318T_Data">Data1!$HP$11:$HP$20</definedName>
    <definedName name="A125190318T_Latest">Data1!$HP$20</definedName>
    <definedName name="A125190322J">Data1!$HV$1:$HV$10,Data1!$HV$11:$HV$20</definedName>
    <definedName name="A125190322J_Data">Data1!$HV$11:$HV$20</definedName>
    <definedName name="A125190322J_Latest">Data1!$HV$20</definedName>
    <definedName name="A125190326T">Data2!$AK$1:$AK$10,Data2!$AK$11:$AK$20</definedName>
    <definedName name="A125190326T_Data">Data2!$AK$11:$AK$20</definedName>
    <definedName name="A125190326T_Latest">Data2!$AK$20</definedName>
    <definedName name="A125190330J">Data2!$S$1:$S$10,Data2!$S$11:$S$20</definedName>
    <definedName name="A125190330J_Data">Data2!$S$11:$S$20</definedName>
    <definedName name="A125190330J_Latest">Data2!$S$20</definedName>
    <definedName name="A125190334T">Data2!$AB$1:$AB$10,Data2!$AB$11:$AB$20</definedName>
    <definedName name="A125190334T_Data">Data2!$AB$11:$AB$20</definedName>
    <definedName name="A125190334T_Latest">Data2!$AB$20</definedName>
    <definedName name="A125190338A">Data2!$AE$1:$AE$10,Data2!$AE$11:$AE$20</definedName>
    <definedName name="A125190338A_Data">Data2!$AE$11:$AE$20</definedName>
    <definedName name="A125190338A_Latest">Data2!$AE$20</definedName>
    <definedName name="A125190342T">Data2!$AH$1:$AH$10,Data2!$AH$11:$AH$20</definedName>
    <definedName name="A125190342T_Data">Data2!$AH$11:$AH$20</definedName>
    <definedName name="A125190342T_Latest">Data2!$AH$20</definedName>
    <definedName name="A125190346A">Data2!$AQ$1:$AQ$10,Data2!$AQ$11:$AQ$20</definedName>
    <definedName name="A125190346A_Data">Data2!$AQ$11:$AQ$20</definedName>
    <definedName name="A125190346A_Latest">Data2!$AQ$20</definedName>
    <definedName name="A125190350T">Data2!$P$1:$P$10,Data2!$P$11:$P$20</definedName>
    <definedName name="A125190350T_Data">Data2!$P$11:$P$20</definedName>
    <definedName name="A125190350T_Latest">Data2!$P$20</definedName>
    <definedName name="A125190354A">Data2!$V$1:$V$10,Data2!$V$11:$V$20</definedName>
    <definedName name="A125190354A_Data">Data2!$V$11:$V$20</definedName>
    <definedName name="A125190354A_Latest">Data2!$V$20</definedName>
    <definedName name="A125190358K">Data2!$Y$1:$Y$10,Data2!$Y$11:$Y$20</definedName>
    <definedName name="A125190358K_Data">Data2!$Y$11:$Y$20</definedName>
    <definedName name="A125190358K_Latest">Data2!$Y$20</definedName>
    <definedName name="A125190362A">Data2!$AN$1:$AN$10,Data2!$AN$11:$AN$20</definedName>
    <definedName name="A125190362A_Data">Data2!$AN$11:$AN$20</definedName>
    <definedName name="A125190362A_Latest">Data2!$AN$20</definedName>
    <definedName name="A125190366K">Data2!$AT$1:$AT$10,Data2!$AT$11:$AT$20</definedName>
    <definedName name="A125190366K_Data">Data2!$AT$11:$AT$20</definedName>
    <definedName name="A125190366K_Latest">Data2!$AT$20</definedName>
    <definedName name="A125190370A">Data2!$BR$1:$BR$10,Data2!$BR$11:$BR$20</definedName>
    <definedName name="A125190370A_Data">Data2!$BR$11:$BR$20</definedName>
    <definedName name="A125190370A_Latest">Data2!$BR$20</definedName>
    <definedName name="A125190374K">Data2!$AZ$1:$AZ$10,Data2!$AZ$11:$AZ$20</definedName>
    <definedName name="A125190374K_Data">Data2!$AZ$11:$AZ$20</definedName>
    <definedName name="A125190374K_Latest">Data2!$AZ$20</definedName>
    <definedName name="A125190378V">Data2!$BI$1:$BI$10,Data2!$BI$11:$BI$20</definedName>
    <definedName name="A125190378V_Data">Data2!$BI$11:$BI$20</definedName>
    <definedName name="A125190378V_Latest">Data2!$BI$20</definedName>
    <definedName name="A125190382K">Data2!$BL$1:$BL$10,Data2!$BL$11:$BL$20</definedName>
    <definedName name="A125190382K_Data">Data2!$BL$11:$BL$20</definedName>
    <definedName name="A125190382K_Latest">Data2!$BL$20</definedName>
    <definedName name="A125190386V">Data2!$BO$1:$BO$10,Data2!$BO$11:$BO$20</definedName>
    <definedName name="A125190386V_Data">Data2!$BO$11:$BO$20</definedName>
    <definedName name="A125190386V_Latest">Data2!$BO$20</definedName>
    <definedName name="A125190390K">Data2!$BX$1:$BX$10,Data2!$BX$11:$BX$20</definedName>
    <definedName name="A125190390K_Data">Data2!$BX$11:$BX$20</definedName>
    <definedName name="A125190390K_Latest">Data2!$BX$20</definedName>
    <definedName name="A125190394V">Data2!$AW$1:$AW$10,Data2!$AW$11:$AW$20</definedName>
    <definedName name="A125190394V_Data">Data2!$AW$11:$AW$20</definedName>
    <definedName name="A125190394V_Latest">Data2!$AW$20</definedName>
    <definedName name="A125190398C">Data2!$BC$1:$BC$10,Data2!$BC$11:$BC$20</definedName>
    <definedName name="A125190398C_Data">Data2!$BC$11:$BC$20</definedName>
    <definedName name="A125190398C_Latest">Data2!$BC$20</definedName>
    <definedName name="A125190402J">Data2!$BF$1:$BF$10,Data2!$BF$11:$BF$20</definedName>
    <definedName name="A125190402J_Data">Data2!$BF$11:$BF$20</definedName>
    <definedName name="A125190402J_Latest">Data2!$BF$20</definedName>
    <definedName name="A125190406T">Data2!$BU$1:$BU$10,Data2!$BU$11:$BU$20</definedName>
    <definedName name="A125190406T_Data">Data2!$BU$11:$BU$20</definedName>
    <definedName name="A125190406T_Latest">Data2!$BU$20</definedName>
    <definedName name="A125190410J">Data2!$CA$1:$CA$10,Data2!$CA$11:$CA$20</definedName>
    <definedName name="A125190410J_Data">Data2!$CA$11:$CA$20</definedName>
    <definedName name="A125190410J_Latest">Data2!$CA$20</definedName>
    <definedName name="A125190414T">Data1!$CK$1:$CK$10,Data1!$CK$11:$CK$20</definedName>
    <definedName name="A125190414T_Data">Data1!$CK$11:$CK$20</definedName>
    <definedName name="A125190414T_Latest">Data1!$CK$20</definedName>
    <definedName name="A125190418A">Data1!$BS$1:$BS$10,Data1!$BS$11:$BS$20</definedName>
    <definedName name="A125190418A_Data">Data1!$BS$11:$BS$20</definedName>
    <definedName name="A125190418A_Latest">Data1!$BS$20</definedName>
    <definedName name="A125190422T">Data1!$CB$1:$CB$10,Data1!$CB$11:$CB$20</definedName>
    <definedName name="A125190422T_Data">Data1!$CB$11:$CB$20</definedName>
    <definedName name="A125190422T_Latest">Data1!$CB$20</definedName>
    <definedName name="A125190426A">Data1!$CE$1:$CE$10,Data1!$CE$11:$CE$20</definedName>
    <definedName name="A125190426A_Data">Data1!$CE$11:$CE$20</definedName>
    <definedName name="A125190426A_Latest">Data1!$CE$20</definedName>
    <definedName name="A125190430T">Data1!$CH$1:$CH$10,Data1!$CH$11:$CH$20</definedName>
    <definedName name="A125190430T_Data">Data1!$CH$11:$CH$20</definedName>
    <definedName name="A125190430T_Latest">Data1!$CH$20</definedName>
    <definedName name="A125190434A">Data1!$CQ$1:$CQ$10,Data1!$CQ$11:$CQ$20</definedName>
    <definedName name="A125190434A_Data">Data1!$CQ$11:$CQ$20</definedName>
    <definedName name="A125190434A_Latest">Data1!$CQ$20</definedName>
    <definedName name="A125190438K">Data1!$BP$1:$BP$10,Data1!$BP$11:$BP$20</definedName>
    <definedName name="A125190438K_Data">Data1!$BP$11:$BP$20</definedName>
    <definedName name="A125190438K_Latest">Data1!$BP$20</definedName>
    <definedName name="A125190442A">Data1!$BV$1:$BV$10,Data1!$BV$11:$BV$20</definedName>
    <definedName name="A125190442A_Data">Data1!$BV$11:$BV$20</definedName>
    <definedName name="A125190442A_Latest">Data1!$BV$20</definedName>
    <definedName name="A125190446K">Data1!$BY$1:$BY$10,Data1!$BY$11:$BY$20</definedName>
    <definedName name="A125190446K_Data">Data1!$BY$11:$BY$20</definedName>
    <definedName name="A125190446K_Latest">Data1!$BY$20</definedName>
    <definedName name="A125190450A">Data1!$CN$1:$CN$10,Data1!$CN$11:$CN$20</definedName>
    <definedName name="A125190450A_Data">Data1!$CN$11:$CN$20</definedName>
    <definedName name="A125190450A_Latest">Data1!$CN$20</definedName>
    <definedName name="A125190454K">Data1!$CT$1:$CT$10,Data1!$CT$11:$CT$20</definedName>
    <definedName name="A125190454K_Data">Data1!$CT$11:$CT$20</definedName>
    <definedName name="A125190454K_Latest">Data1!$CT$20</definedName>
    <definedName name="A125190810V">Data1!$GF$1:$GF$10,Data1!$GF$11:$GF$20</definedName>
    <definedName name="A125190810V_Data">Data1!$GF$11:$GF$20</definedName>
    <definedName name="A125190810V_Latest">Data1!$GF$20</definedName>
    <definedName name="A125190814C">Data1!$FN$1:$FN$10,Data1!$FN$11:$FN$20</definedName>
    <definedName name="A125190814C_Data">Data1!$FN$11:$FN$20</definedName>
    <definedName name="A125190814C_Latest">Data1!$FN$20</definedName>
    <definedName name="A125190818L">Data1!$FW$1:$FW$10,Data1!$FW$11:$FW$20</definedName>
    <definedName name="A125190818L_Data">Data1!$FW$11:$FW$20</definedName>
    <definedName name="A125190818L_Latest">Data1!$FW$20</definedName>
    <definedName name="A125190822C">Data1!$FZ$1:$FZ$10,Data1!$FZ$11:$FZ$20</definedName>
    <definedName name="A125190822C_Data">Data1!$FZ$11:$FZ$20</definedName>
    <definedName name="A125190822C_Latest">Data1!$FZ$20</definedName>
    <definedName name="A125190826L">Data1!$GC$1:$GC$10,Data1!$GC$11:$GC$20</definedName>
    <definedName name="A125190826L_Data">Data1!$GC$11:$GC$20</definedName>
    <definedName name="A125190826L_Latest">Data1!$GC$20</definedName>
    <definedName name="A125190830C">Data1!$GL$1:$GL$10,Data1!$GL$11:$GL$20</definedName>
    <definedName name="A125190830C_Data">Data1!$GL$11:$GL$20</definedName>
    <definedName name="A125190830C_Latest">Data1!$GL$20</definedName>
    <definedName name="A125190834L">Data1!$FK$1:$FK$10,Data1!$FK$11:$FK$20</definedName>
    <definedName name="A125190834L_Data">Data1!$FK$11:$FK$20</definedName>
    <definedName name="A125190834L_Latest">Data1!$FK$20</definedName>
    <definedName name="A125190838W">Data1!$FQ$1:$FQ$10,Data1!$FQ$11:$FQ$20</definedName>
    <definedName name="A125190838W_Data">Data1!$FQ$11:$FQ$20</definedName>
    <definedName name="A125190838W_Latest">Data1!$FQ$20</definedName>
    <definedName name="A125190842L">Data1!$FT$1:$FT$10,Data1!$FT$11:$FT$20</definedName>
    <definedName name="A125190842L_Data">Data1!$FT$11:$FT$20</definedName>
    <definedName name="A125190842L_Latest">Data1!$FT$20</definedName>
    <definedName name="A125190846W">Data1!$GI$1:$GI$10,Data1!$GI$11:$GI$20</definedName>
    <definedName name="A125190846W_Data">Data1!$GI$11:$GI$20</definedName>
    <definedName name="A125190846W_Latest">Data1!$GI$20</definedName>
    <definedName name="A125190850L">Data1!$GO$1:$GO$10,Data1!$GO$11:$GO$20</definedName>
    <definedName name="A125190850L_Data">Data1!$GO$11:$GO$20</definedName>
    <definedName name="A125190850L_Latest">Data1!$GO$20</definedName>
    <definedName name="A125191206T">Data1!$BD$1:$BD$10,Data1!$BD$11:$BD$20</definedName>
    <definedName name="A125191206T_Data">Data1!$BD$11:$BD$20</definedName>
    <definedName name="A125191206T_Latest">Data1!$BD$20</definedName>
    <definedName name="A125191210J">Data1!$AL$1:$AL$10,Data1!$AL$11:$AL$20</definedName>
    <definedName name="A125191210J_Data">Data1!$AL$11:$AL$20</definedName>
    <definedName name="A125191210J_Latest">Data1!$AL$20</definedName>
    <definedName name="A125191214T">Data1!$AU$1:$AU$10,Data1!$AU$11:$AU$20</definedName>
    <definedName name="A125191214T_Data">Data1!$AU$11:$AU$20</definedName>
    <definedName name="A125191214T_Latest">Data1!$AU$20</definedName>
    <definedName name="A125191218A">Data1!$AX$1:$AX$10,Data1!$AX$11:$AX$20</definedName>
    <definedName name="A125191218A_Data">Data1!$AX$11:$AX$20</definedName>
    <definedName name="A125191218A_Latest">Data1!$AX$20</definedName>
    <definedName name="A125191222T">Data1!$BA$1:$BA$10,Data1!$BA$11:$BA$20</definedName>
    <definedName name="A125191222T_Data">Data1!$BA$11:$BA$20</definedName>
    <definedName name="A125191222T_Latest">Data1!$BA$20</definedName>
    <definedName name="A125191226A">Data1!$BJ$1:$BJ$10,Data1!$BJ$11:$BJ$20</definedName>
    <definedName name="A125191226A_Data">Data1!$BJ$11:$BJ$20</definedName>
    <definedName name="A125191226A_Latest">Data1!$BJ$20</definedName>
    <definedName name="A125191230T">Data1!$AI$1:$AI$10,Data1!$AI$11:$AI$20</definedName>
    <definedName name="A125191230T_Data">Data1!$AI$11:$AI$20</definedName>
    <definedName name="A125191230T_Latest">Data1!$AI$20</definedName>
    <definedName name="A125191234A">Data1!$AO$1:$AO$10,Data1!$AO$11:$AO$20</definedName>
    <definedName name="A125191234A_Data">Data1!$AO$11:$AO$20</definedName>
    <definedName name="A125191234A_Latest">Data1!$AO$20</definedName>
    <definedName name="A125191238K">Data1!$AR$1:$AR$10,Data1!$AR$11:$AR$20</definedName>
    <definedName name="A125191238K_Data">Data1!$AR$11:$AR$20</definedName>
    <definedName name="A125191238K_Latest">Data1!$AR$20</definedName>
    <definedName name="A125191242A">Data1!$BG$1:$BG$10,Data1!$BG$11:$BG$20</definedName>
    <definedName name="A125191242A_Data">Data1!$BG$11:$BG$20</definedName>
    <definedName name="A125191242A_Latest">Data1!$BG$20</definedName>
    <definedName name="A125191246K">Data1!$BM$1:$BM$10,Data1!$BM$11:$BM$20</definedName>
    <definedName name="A125191246K_Data">Data1!$BM$11:$BM$20</definedName>
    <definedName name="A125191246K_Latest">Data1!$BM$20</definedName>
    <definedName name="A125191602V">Data1!$DR$1:$DR$10,Data1!$DR$11:$DR$20</definedName>
    <definedName name="A125191602V_Data">Data1!$DR$11:$DR$20</definedName>
    <definedName name="A125191602V_Latest">Data1!$DR$20</definedName>
    <definedName name="A125191606C">Data1!$CZ$1:$CZ$10,Data1!$CZ$11:$CZ$20</definedName>
    <definedName name="A125191606C_Data">Data1!$CZ$11:$CZ$20</definedName>
    <definedName name="A125191606C_Latest">Data1!$CZ$20</definedName>
    <definedName name="A125191610V">Data1!$DI$1:$DI$10,Data1!$DI$11:$DI$20</definedName>
    <definedName name="A125191610V_Data">Data1!$DI$11:$DI$20</definedName>
    <definedName name="A125191610V_Latest">Data1!$DI$20</definedName>
    <definedName name="A125191614C">Data1!$DL$1:$DL$10,Data1!$DL$11:$DL$20</definedName>
    <definedName name="A125191614C_Data">Data1!$DL$11:$DL$20</definedName>
    <definedName name="A125191614C_Latest">Data1!$DL$20</definedName>
    <definedName name="A125191618L">Data1!$DO$1:$DO$10,Data1!$DO$11:$DO$20</definedName>
    <definedName name="A125191618L_Data">Data1!$DO$11:$DO$20</definedName>
    <definedName name="A125191618L_Latest">Data1!$DO$20</definedName>
    <definedName name="A125191622C">Data1!$DX$1:$DX$10,Data1!$DX$11:$DX$20</definedName>
    <definedName name="A125191622C_Data">Data1!$DX$11:$DX$20</definedName>
    <definedName name="A125191622C_Latest">Data1!$DX$20</definedName>
    <definedName name="A125191626L">Data1!$CW$1:$CW$10,Data1!$CW$11:$CW$20</definedName>
    <definedName name="A125191626L_Data">Data1!$CW$11:$CW$20</definedName>
    <definedName name="A125191626L_Latest">Data1!$CW$20</definedName>
    <definedName name="A125191630C">Data1!$DC$1:$DC$10,Data1!$DC$11:$DC$20</definedName>
    <definedName name="A125191630C_Data">Data1!$DC$11:$DC$20</definedName>
    <definedName name="A125191630C_Latest">Data1!$DC$20</definedName>
    <definedName name="A125191634L">Data1!$DF$1:$DF$10,Data1!$DF$11:$DF$20</definedName>
    <definedName name="A125191634L_Data">Data1!$DF$11:$DF$20</definedName>
    <definedName name="A125191634L_Latest">Data1!$DF$20</definedName>
    <definedName name="A125191638W">Data1!$DU$1:$DU$10,Data1!$DU$11:$DU$20</definedName>
    <definedName name="A125191638W_Data">Data1!$DU$11:$DU$20</definedName>
    <definedName name="A125191638W_Latest">Data1!$DU$20</definedName>
    <definedName name="A125191642L">Data1!$EA$1:$EA$10,Data1!$EA$11:$EA$20</definedName>
    <definedName name="A125191642L_Data">Data1!$EA$11:$EA$20</definedName>
    <definedName name="A125191642L_Latest">Data1!$EA$20</definedName>
    <definedName name="A125191998A">Data1!$EY$1:$EY$10,Data1!$EY$11:$EY$20</definedName>
    <definedName name="A125191998A_Data">Data1!$EY$11:$EY$20</definedName>
    <definedName name="A125191998A_Latest">Data1!$EY$20</definedName>
    <definedName name="A125192002J">Data1!$EG$1:$EG$10,Data1!$EG$11:$EG$20</definedName>
    <definedName name="A125192002J_Data">Data1!$EG$11:$EG$20</definedName>
    <definedName name="A125192002J_Latest">Data1!$EG$20</definedName>
    <definedName name="A125192006T">Data1!$EP$1:$EP$10,Data1!$EP$11:$EP$20</definedName>
    <definedName name="A125192006T_Data">Data1!$EP$11:$EP$20</definedName>
    <definedName name="A125192006T_Latest">Data1!$EP$20</definedName>
    <definedName name="A125192010J">Data1!$ES$1:$ES$10,Data1!$ES$11:$ES$20</definedName>
    <definedName name="A125192010J_Data">Data1!$ES$11:$ES$20</definedName>
    <definedName name="A125192010J_Latest">Data1!$ES$20</definedName>
    <definedName name="A125192014T">Data1!$EV$1:$EV$10,Data1!$EV$11:$EV$20</definedName>
    <definedName name="A125192014T_Data">Data1!$EV$11:$EV$20</definedName>
    <definedName name="A125192014T_Latest">Data1!$EV$20</definedName>
    <definedName name="A125192018A">Data1!$FE$1:$FE$10,Data1!$FE$11:$FE$20</definedName>
    <definedName name="A125192018A_Data">Data1!$FE$11:$FE$20</definedName>
    <definedName name="A125192018A_Latest">Data1!$FE$20</definedName>
    <definedName name="A125192022T">Data1!$ED$1:$ED$10,Data1!$ED$11:$ED$20</definedName>
    <definedName name="A125192022T_Data">Data1!$ED$11:$ED$20</definedName>
    <definedName name="A125192022T_Latest">Data1!$ED$20</definedName>
    <definedName name="A125192026A">Data1!$EJ$1:$EJ$10,Data1!$EJ$11:$EJ$20</definedName>
    <definedName name="A125192026A_Data">Data1!$EJ$11:$EJ$20</definedName>
    <definedName name="A125192026A_Latest">Data1!$EJ$20</definedName>
    <definedName name="A125192030T">Data1!$EM$1:$EM$10,Data1!$EM$11:$EM$20</definedName>
    <definedName name="A125192030T_Data">Data1!$EM$11:$EM$20</definedName>
    <definedName name="A125192030T_Latest">Data1!$EM$20</definedName>
    <definedName name="A125192034A">Data1!$FB$1:$FB$10,Data1!$FB$11:$FB$20</definedName>
    <definedName name="A125192034A_Data">Data1!$FB$11:$FB$20</definedName>
    <definedName name="A125192034A_Latest">Data1!$FB$20</definedName>
    <definedName name="A125192038K">Data1!$FH$1:$FH$10,Data1!$FH$11:$FH$20</definedName>
    <definedName name="A125192038K_Data">Data1!$FH$11:$FH$20</definedName>
    <definedName name="A125192038K_Latest">Data1!$FH$20</definedName>
    <definedName name="A125192394F">Data1!$Y$1:$Y$10,Data1!$Y$11:$Y$20</definedName>
    <definedName name="A125192394F_Data">Data1!$Y$11:$Y$20</definedName>
    <definedName name="A125192394F_Latest">Data1!$Y$20</definedName>
    <definedName name="A125192398R">Data1!$G$1:$G$10,Data1!$G$11:$G$20</definedName>
    <definedName name="A125192398R_Data">Data1!$G$11:$G$20</definedName>
    <definedName name="A125192398R_Latest">Data1!$G$20</definedName>
    <definedName name="A125192402V">Data1!$P$1:$P$10,Data1!$P$11:$P$20</definedName>
    <definedName name="A125192402V_Data">Data1!$P$11:$P$20</definedName>
    <definedName name="A125192402V_Latest">Data1!$P$20</definedName>
    <definedName name="A125192406C">Data1!$S$1:$S$10,Data1!$S$11:$S$20</definedName>
    <definedName name="A125192406C_Data">Data1!$S$11:$S$20</definedName>
    <definedName name="A125192406C_Latest">Data1!$S$20</definedName>
    <definedName name="A125192410V">Data1!$V$1:$V$10,Data1!$V$11:$V$20</definedName>
    <definedName name="A125192410V_Data">Data1!$V$11:$V$20</definedName>
    <definedName name="A125192410V_Latest">Data1!$V$20</definedName>
    <definedName name="A125192414C">Data1!$AE$1:$AE$10,Data1!$AE$11:$AE$20</definedName>
    <definedName name="A125192414C_Data">Data1!$AE$11:$AE$20</definedName>
    <definedName name="A125192414C_Latest">Data1!$AE$20</definedName>
    <definedName name="A125192418L">Data1!$D$1:$D$10,Data1!$D$11:$D$20</definedName>
    <definedName name="A125192418L_Data">Data1!$D$11:$D$20</definedName>
    <definedName name="A125192418L_Latest">Data1!$D$20</definedName>
    <definedName name="A125192422C">Data1!$J$1:$J$10,Data1!$J$11:$J$20</definedName>
    <definedName name="A125192422C_Data">Data1!$J$11:$J$20</definedName>
    <definedName name="A125192422C_Latest">Data1!$J$20</definedName>
    <definedName name="A125192426L">Data1!$M$1:$M$10,Data1!$M$11:$M$20</definedName>
    <definedName name="A125192426L_Data">Data1!$M$11:$M$20</definedName>
    <definedName name="A125192426L_Latest">Data1!$M$20</definedName>
    <definedName name="A125192430C">Data1!$AB$1:$AB$10,Data1!$AB$11:$AB$20</definedName>
    <definedName name="A125192430C_Data">Data1!$AB$11:$AB$20</definedName>
    <definedName name="A125192430C_Latest">Data1!$AB$20</definedName>
    <definedName name="A125192434L">Data1!$AH$1:$AH$10,Data1!$AH$11:$AH$20</definedName>
    <definedName name="A125192434L_Data">Data1!$AH$11:$AH$20</definedName>
    <definedName name="A125192434L_Latest">Data1!$AH$20</definedName>
    <definedName name="A125192438W">Data2!$GV$1:$GV$10,Data2!$GV$11:$GV$20</definedName>
    <definedName name="A125192438W_Data">Data2!$GV$11:$GV$20</definedName>
    <definedName name="A125192438W_Latest">Data2!$GV$20</definedName>
    <definedName name="A125192442L">Data2!$GD$1:$GD$10,Data2!$GD$11:$GD$20</definedName>
    <definedName name="A125192442L_Data">Data2!$GD$11:$GD$20</definedName>
    <definedName name="A125192442L_Latest">Data2!$GD$20</definedName>
    <definedName name="A125192446W">Data2!$GM$1:$GM$10,Data2!$GM$11:$GM$20</definedName>
    <definedName name="A125192446W_Data">Data2!$GM$11:$GM$20</definedName>
    <definedName name="A125192446W_Latest">Data2!$GM$20</definedName>
    <definedName name="A125192450L">Data2!$GP$1:$GP$10,Data2!$GP$11:$GP$20</definedName>
    <definedName name="A125192450L_Data">Data2!$GP$11:$GP$20</definedName>
    <definedName name="A125192450L_Latest">Data2!$GP$20</definedName>
    <definedName name="A125192454W">Data2!$GS$1:$GS$10,Data2!$GS$11:$GS$20</definedName>
    <definedName name="A125192454W_Data">Data2!$GS$11:$GS$20</definedName>
    <definedName name="A125192454W_Latest">Data2!$GS$20</definedName>
    <definedName name="A125192458F">Data2!$HB$1:$HB$10,Data2!$HB$11:$HB$20</definedName>
    <definedName name="A125192458F_Data">Data2!$HB$11:$HB$20</definedName>
    <definedName name="A125192458F_Latest">Data2!$HB$20</definedName>
    <definedName name="A125192462W">Data2!$GA$1:$GA$10,Data2!$GA$11:$GA$20</definedName>
    <definedName name="A125192462W_Data">Data2!$GA$11:$GA$20</definedName>
    <definedName name="A125192462W_Latest">Data2!$GA$20</definedName>
    <definedName name="A125192466F">Data2!$GG$1:$GG$10,Data2!$GG$11:$GG$20</definedName>
    <definedName name="A125192466F_Data">Data2!$GG$11:$GG$20</definedName>
    <definedName name="A125192466F_Latest">Data2!$GG$20</definedName>
    <definedName name="A125192470W">Data2!$GJ$1:$GJ$10,Data2!$GJ$11:$GJ$20</definedName>
    <definedName name="A125192470W_Data">Data2!$GJ$11:$GJ$20</definedName>
    <definedName name="A125192470W_Latest">Data2!$GJ$20</definedName>
    <definedName name="A125192474F">Data2!$GY$1:$GY$10,Data2!$GY$11:$GY$20</definedName>
    <definedName name="A125192474F_Data">Data2!$GY$11:$GY$20</definedName>
    <definedName name="A125192474F_Latest">Data2!$GY$20</definedName>
    <definedName name="A125192478R">Data2!$HE$1:$HE$10,Data2!$HE$11:$HE$20</definedName>
    <definedName name="A125192478R_Data">Data2!$HE$11:$HE$20</definedName>
    <definedName name="A125192478R_Latest">Data2!$HE$20</definedName>
    <definedName name="A125192482F">Data2!$F$1:$F$10,Data2!$F$11:$F$20</definedName>
    <definedName name="A125192482F_Data">Data2!$F$11:$F$20</definedName>
    <definedName name="A125192482F_Latest">Data2!$F$20</definedName>
    <definedName name="A125192486R">Data1!$ID$1:$ID$10,Data1!$ID$11:$ID$20</definedName>
    <definedName name="A125192486R_Data">Data1!$ID$11:$ID$20</definedName>
    <definedName name="A125192486R_Latest">Data1!$ID$20</definedName>
    <definedName name="A125192490F">Data1!$IM$1:$IM$10,Data1!$IM$11:$IM$20</definedName>
    <definedName name="A125192490F_Data">Data1!$IM$11:$IM$20</definedName>
    <definedName name="A125192490F_Latest">Data1!$IM$20</definedName>
    <definedName name="A125192494R">Data1!$IP$1:$IP$10,Data1!$IP$11:$IP$20</definedName>
    <definedName name="A125192494R_Data">Data1!$IP$11:$IP$20</definedName>
    <definedName name="A125192494R_Latest">Data1!$IP$20</definedName>
    <definedName name="A125192498X">Data2!$C$1:$C$10,Data2!$C$11:$C$20</definedName>
    <definedName name="A125192498X_Data">Data2!$C$11:$C$20</definedName>
    <definedName name="A125192498X_Latest">Data2!$C$20</definedName>
    <definedName name="A125192502C">Data2!$L$1:$L$10,Data2!$L$11:$L$20</definedName>
    <definedName name="A125192502C_Data">Data2!$L$11:$L$20</definedName>
    <definedName name="A125192502C_Latest">Data2!$L$20</definedName>
    <definedName name="A125192506L">Data1!$IA$1:$IA$10,Data1!$IA$11:$IA$20</definedName>
    <definedName name="A125192506L_Data">Data1!$IA$11:$IA$20</definedName>
    <definedName name="A125192506L_Latest">Data1!$IA$20</definedName>
    <definedName name="A125192510C">Data1!$IG$1:$IG$10,Data1!$IG$11:$IG$20</definedName>
    <definedName name="A125192510C_Data">Data1!$IG$11:$IG$20</definedName>
    <definedName name="A125192510C_Latest">Data1!$IG$20</definedName>
    <definedName name="A125192514L">Data1!$IJ$1:$IJ$10,Data1!$IJ$11:$IJ$20</definedName>
    <definedName name="A125192514L_Data">Data1!$IJ$11:$IJ$20</definedName>
    <definedName name="A125192514L_Latest">Data1!$IJ$20</definedName>
    <definedName name="A125192518W">Data2!$I$1:$I$10,Data2!$I$11:$I$20</definedName>
    <definedName name="A125192518W_Data">Data2!$I$11:$I$20</definedName>
    <definedName name="A125192518W_Latest">Data2!$I$20</definedName>
    <definedName name="A125192522L">Data2!$O$1:$O$10,Data2!$O$11:$O$20</definedName>
    <definedName name="A125192522L_Data">Data2!$O$11:$O$20</definedName>
    <definedName name="A125192522L_Latest">Data2!$O$20</definedName>
    <definedName name="A125192526W">Data2!$DA$1:$DA$10,Data2!$DA$11:$DA$20</definedName>
    <definedName name="A125192526W_Data">Data2!$DA$11:$DA$20</definedName>
    <definedName name="A125192526W_Latest">Data2!$DA$20</definedName>
    <definedName name="A125192530L">Data2!$CI$1:$CI$10,Data2!$CI$11:$CI$20</definedName>
    <definedName name="A125192530L_Data">Data2!$CI$11:$CI$20</definedName>
    <definedName name="A125192530L_Latest">Data2!$CI$20</definedName>
    <definedName name="A125192534W">Data2!$CR$1:$CR$10,Data2!$CR$11:$CR$20</definedName>
    <definedName name="A125192534W_Data">Data2!$CR$11:$CR$20</definedName>
    <definedName name="A125192534W_Latest">Data2!$CR$20</definedName>
    <definedName name="A125192538F">Data2!$CU$1:$CU$10,Data2!$CU$11:$CU$20</definedName>
    <definedName name="A125192538F_Data">Data2!$CU$11:$CU$20</definedName>
    <definedName name="A125192538F_Latest">Data2!$CU$20</definedName>
    <definedName name="A125192542W">Data2!$CX$1:$CX$10,Data2!$CX$11:$CX$20</definedName>
    <definedName name="A125192542W_Data">Data2!$CX$11:$CX$20</definedName>
    <definedName name="A125192542W_Latest">Data2!$CX$20</definedName>
    <definedName name="A125192546F">Data2!$DG$1:$DG$10,Data2!$DG$11:$DG$20</definedName>
    <definedName name="A125192546F_Data">Data2!$DG$11:$DG$20</definedName>
    <definedName name="A125192546F_Latest">Data2!$DG$20</definedName>
    <definedName name="A125192550W">Data2!$CF$1:$CF$10,Data2!$CF$11:$CF$20</definedName>
    <definedName name="A125192550W_Data">Data2!$CF$11:$CF$20</definedName>
    <definedName name="A125192550W_Latest">Data2!$CF$20</definedName>
    <definedName name="A125192554F">Data2!$CL$1:$CL$10,Data2!$CL$11:$CL$20</definedName>
    <definedName name="A125192554F_Data">Data2!$CL$11:$CL$20</definedName>
    <definedName name="A125192554F_Latest">Data2!$CL$20</definedName>
    <definedName name="A125192558R">Data2!$CO$1:$CO$10,Data2!$CO$11:$CO$20</definedName>
    <definedName name="A125192558R_Data">Data2!$CO$11:$CO$20</definedName>
    <definedName name="A125192558R_Latest">Data2!$CO$20</definedName>
    <definedName name="A125192562F">Data2!$DD$1:$DD$10,Data2!$DD$11:$DD$20</definedName>
    <definedName name="A125192562F_Data">Data2!$DD$11:$DD$20</definedName>
    <definedName name="A125192562F_Latest">Data2!$DD$20</definedName>
    <definedName name="A125192566R">Data2!$DJ$1:$DJ$10,Data2!$DJ$11:$DJ$20</definedName>
    <definedName name="A125192566R_Data">Data2!$DJ$11:$DJ$20</definedName>
    <definedName name="A125192566R_Latest">Data2!$DJ$20</definedName>
    <definedName name="A125192570F">Data2!$EH$1:$EH$10,Data2!$EH$11:$EH$20</definedName>
    <definedName name="A125192570F_Data">Data2!$EH$11:$EH$20</definedName>
    <definedName name="A125192570F_Latest">Data2!$EH$20</definedName>
    <definedName name="A125192574R">Data2!$DP$1:$DP$10,Data2!$DP$11:$DP$20</definedName>
    <definedName name="A125192574R_Data">Data2!$DP$11:$DP$20</definedName>
    <definedName name="A125192574R_Latest">Data2!$DP$20</definedName>
    <definedName name="A125192578X">Data2!$DY$1:$DY$10,Data2!$DY$11:$DY$20</definedName>
    <definedName name="A125192578X_Data">Data2!$DY$11:$DY$20</definedName>
    <definedName name="A125192578X_Latest">Data2!$DY$20</definedName>
    <definedName name="A125192582R">Data2!$EB$1:$EB$10,Data2!$EB$11:$EB$20</definedName>
    <definedName name="A125192582R_Data">Data2!$EB$11:$EB$20</definedName>
    <definedName name="A125192582R_Latest">Data2!$EB$20</definedName>
    <definedName name="A125192586X">Data2!$EE$1:$EE$10,Data2!$EE$11:$EE$20</definedName>
    <definedName name="A125192586X_Data">Data2!$EE$11:$EE$20</definedName>
    <definedName name="A125192586X_Latest">Data2!$EE$20</definedName>
    <definedName name="A125192590R">Data2!$EN$1:$EN$10,Data2!$EN$11:$EN$20</definedName>
    <definedName name="A125192590R_Data">Data2!$EN$11:$EN$20</definedName>
    <definedName name="A125192590R_Latest">Data2!$EN$20</definedName>
    <definedName name="A125192594X">Data2!$DM$1:$DM$10,Data2!$DM$11:$DM$20</definedName>
    <definedName name="A125192594X_Data">Data2!$DM$11:$DM$20</definedName>
    <definedName name="A125192594X_Latest">Data2!$DM$20</definedName>
    <definedName name="A125192598J">Data2!$DS$1:$DS$10,Data2!$DS$11:$DS$20</definedName>
    <definedName name="A125192598J_Data">Data2!$DS$11:$DS$20</definedName>
    <definedName name="A125192598J_Latest">Data2!$DS$20</definedName>
    <definedName name="A125192602L">Data2!$DV$1:$DV$10,Data2!$DV$11:$DV$20</definedName>
    <definedName name="A125192602L_Data">Data2!$DV$11:$DV$20</definedName>
    <definedName name="A125192602L_Latest">Data2!$DV$20</definedName>
    <definedName name="A125192606W">Data2!$EK$1:$EK$10,Data2!$EK$11:$EK$20</definedName>
    <definedName name="A125192606W_Data">Data2!$EK$11:$EK$20</definedName>
    <definedName name="A125192606W_Latest">Data2!$EK$20</definedName>
    <definedName name="A125192610L">Data2!$EQ$1:$EQ$10,Data2!$EQ$11:$EQ$20</definedName>
    <definedName name="A125192610L_Data">Data2!$EQ$11:$EQ$20</definedName>
    <definedName name="A125192610L_Latest">Data2!$EQ$20</definedName>
    <definedName name="A125192614W">Data2!$FO$1:$FO$10,Data2!$FO$11:$FO$20</definedName>
    <definedName name="A125192614W_Data">Data2!$FO$11:$FO$20</definedName>
    <definedName name="A125192614W_Latest">Data2!$FO$20</definedName>
    <definedName name="A125192618F">Data2!$EW$1:$EW$10,Data2!$EW$11:$EW$20</definedName>
    <definedName name="A125192618F_Data">Data2!$EW$11:$EW$20</definedName>
    <definedName name="A125192618F_Latest">Data2!$EW$20</definedName>
    <definedName name="A125192622W">Data2!$FF$1:$FF$10,Data2!$FF$11:$FF$20</definedName>
    <definedName name="A125192622W_Data">Data2!$FF$11:$FF$20</definedName>
    <definedName name="A125192622W_Latest">Data2!$FF$20</definedName>
    <definedName name="A125192626F">Data2!$FI$1:$FI$10,Data2!$FI$11:$FI$20</definedName>
    <definedName name="A125192626F_Data">Data2!$FI$11:$FI$20</definedName>
    <definedName name="A125192626F_Latest">Data2!$FI$20</definedName>
    <definedName name="A125192630W">Data2!$FL$1:$FL$10,Data2!$FL$11:$FL$20</definedName>
    <definedName name="A125192630W_Data">Data2!$FL$11:$FL$20</definedName>
    <definedName name="A125192630W_Latest">Data2!$FL$20</definedName>
    <definedName name="A125192634F">Data2!$FU$1:$FU$10,Data2!$FU$11:$FU$20</definedName>
    <definedName name="A125192634F_Data">Data2!$FU$11:$FU$20</definedName>
    <definedName name="A125192634F_Latest">Data2!$FU$20</definedName>
    <definedName name="A125192638R">Data2!$ET$1:$ET$10,Data2!$ET$11:$ET$20</definedName>
    <definedName name="A125192638R_Data">Data2!$ET$11:$ET$20</definedName>
    <definedName name="A125192638R_Latest">Data2!$ET$20</definedName>
    <definedName name="A125192642F">Data2!$EZ$1:$EZ$10,Data2!$EZ$11:$EZ$20</definedName>
    <definedName name="A125192642F_Data">Data2!$EZ$11:$EZ$20</definedName>
    <definedName name="A125192642F_Latest">Data2!$EZ$20</definedName>
    <definedName name="A125192646R">Data2!$FC$1:$FC$10,Data2!$FC$11:$FC$20</definedName>
    <definedName name="A125192646R_Data">Data2!$FC$11:$FC$20</definedName>
    <definedName name="A125192646R_Latest">Data2!$FC$20</definedName>
    <definedName name="A125192650F">Data2!$FR$1:$FR$10,Data2!$FR$11:$FR$20</definedName>
    <definedName name="A125192650F_Data">Data2!$FR$11:$FR$20</definedName>
    <definedName name="A125192650F_Latest">Data2!$FR$20</definedName>
    <definedName name="A125192654R">Data2!$FX$1:$FX$10,Data2!$FX$11:$FX$20</definedName>
    <definedName name="A125192654R_Data">Data2!$FX$11:$FX$20</definedName>
    <definedName name="A125192654R_Latest">Data2!$FX$20</definedName>
    <definedName name="A125192658X">Data1!$HO$1:$HO$10,Data1!$HO$11:$HO$20</definedName>
    <definedName name="A125192658X_Data">Data1!$HO$11:$HO$20</definedName>
    <definedName name="A125192658X_Latest">Data1!$HO$20</definedName>
    <definedName name="A125192662R">Data1!$GW$1:$GW$10,Data1!$GW$11:$GW$20</definedName>
    <definedName name="A125192662R_Data">Data1!$GW$11:$GW$20</definedName>
    <definedName name="A125192662R_Latest">Data1!$GW$20</definedName>
    <definedName name="A125192666X">Data1!$HF$1:$HF$10,Data1!$HF$11:$HF$20</definedName>
    <definedName name="A125192666X_Data">Data1!$HF$11:$HF$20</definedName>
    <definedName name="A125192666X_Latest">Data1!$HF$20</definedName>
    <definedName name="A125192670R">Data1!$HI$1:$HI$10,Data1!$HI$11:$HI$20</definedName>
    <definedName name="A125192670R_Data">Data1!$HI$11:$HI$20</definedName>
    <definedName name="A125192670R_Latest">Data1!$HI$20</definedName>
    <definedName name="A125192674X">Data1!$HL$1:$HL$10,Data1!$HL$11:$HL$20</definedName>
    <definedName name="A125192674X_Data">Data1!$HL$11:$HL$20</definedName>
    <definedName name="A125192674X_Latest">Data1!$HL$20</definedName>
    <definedName name="A125192678J">Data1!$HU$1:$HU$10,Data1!$HU$11:$HU$20</definedName>
    <definedName name="A125192678J_Data">Data1!$HU$11:$HU$20</definedName>
    <definedName name="A125192678J_Latest">Data1!$HU$20</definedName>
    <definedName name="A125192682X">Data1!$GT$1:$GT$10,Data1!$GT$11:$GT$20</definedName>
    <definedName name="A125192682X_Data">Data1!$GT$11:$GT$20</definedName>
    <definedName name="A125192682X_Latest">Data1!$GT$20</definedName>
    <definedName name="A125192686J">Data1!$GZ$1:$GZ$10,Data1!$GZ$11:$GZ$20</definedName>
    <definedName name="A125192686J_Data">Data1!$GZ$11:$GZ$20</definedName>
    <definedName name="A125192686J_Latest">Data1!$GZ$20</definedName>
    <definedName name="A125192690X">Data1!$HC$1:$HC$10,Data1!$HC$11:$HC$20</definedName>
    <definedName name="A125192690X_Data">Data1!$HC$11:$HC$20</definedName>
    <definedName name="A125192690X_Latest">Data1!$HC$20</definedName>
    <definedName name="A125192694J">Data1!$HR$1:$HR$10,Data1!$HR$11:$HR$20</definedName>
    <definedName name="A125192694J_Data">Data1!$HR$11:$HR$20</definedName>
    <definedName name="A125192694J_Latest">Data1!$HR$20</definedName>
    <definedName name="A125192698T">Data1!$HX$1:$HX$10,Data1!$HX$11:$HX$20</definedName>
    <definedName name="A125192698T_Data">Data1!$HX$11:$HX$20</definedName>
    <definedName name="A125192698T_Latest">Data1!$HX$20</definedName>
    <definedName name="A125192702W">Data2!$AM$1:$AM$10,Data2!$AM$11:$AM$20</definedName>
    <definedName name="A125192702W_Data">Data2!$AM$11:$AM$20</definedName>
    <definedName name="A125192702W_Latest">Data2!$AM$20</definedName>
    <definedName name="A125192706F">Data2!$U$1:$U$10,Data2!$U$11:$U$20</definedName>
    <definedName name="A125192706F_Data">Data2!$U$11:$U$20</definedName>
    <definedName name="A125192706F_Latest">Data2!$U$20</definedName>
    <definedName name="A125192710W">Data2!$AD$1:$AD$10,Data2!$AD$11:$AD$20</definedName>
    <definedName name="A125192710W_Data">Data2!$AD$11:$AD$20</definedName>
    <definedName name="A125192710W_Latest">Data2!$AD$20</definedName>
    <definedName name="A125192714F">Data2!$AG$1:$AG$10,Data2!$AG$11:$AG$20</definedName>
    <definedName name="A125192714F_Data">Data2!$AG$11:$AG$20</definedName>
    <definedName name="A125192714F_Latest">Data2!$AG$20</definedName>
    <definedName name="A125192718R">Data2!$AJ$1:$AJ$10,Data2!$AJ$11:$AJ$20</definedName>
    <definedName name="A125192718R_Data">Data2!$AJ$11:$AJ$20</definedName>
    <definedName name="A125192718R_Latest">Data2!$AJ$20</definedName>
    <definedName name="A125192722F">Data2!$AS$1:$AS$10,Data2!$AS$11:$AS$20</definedName>
    <definedName name="A125192722F_Data">Data2!$AS$11:$AS$20</definedName>
    <definedName name="A125192722F_Latest">Data2!$AS$20</definedName>
    <definedName name="A125192726R">Data2!$R$1:$R$10,Data2!$R$11:$R$20</definedName>
    <definedName name="A125192726R_Data">Data2!$R$11:$R$20</definedName>
    <definedName name="A125192726R_Latest">Data2!$R$20</definedName>
    <definedName name="A125192730F">Data2!$X$1:$X$10,Data2!$X$11:$X$20</definedName>
    <definedName name="A125192730F_Data">Data2!$X$11:$X$20</definedName>
    <definedName name="A125192730F_Latest">Data2!$X$20</definedName>
    <definedName name="A125192734R">Data2!$AA$1:$AA$10,Data2!$AA$11:$AA$20</definedName>
    <definedName name="A125192734R_Data">Data2!$AA$11:$AA$20</definedName>
    <definedName name="A125192734R_Latest">Data2!$AA$20</definedName>
    <definedName name="A125192738X">Data2!$AP$1:$AP$10,Data2!$AP$11:$AP$20</definedName>
    <definedName name="A125192738X_Data">Data2!$AP$11:$AP$20</definedName>
    <definedName name="A125192738X_Latest">Data2!$AP$20</definedName>
    <definedName name="A125192742R">Data2!$AV$1:$AV$10,Data2!$AV$11:$AV$20</definedName>
    <definedName name="A125192742R_Data">Data2!$AV$11:$AV$20</definedName>
    <definedName name="A125192742R_Latest">Data2!$AV$20</definedName>
    <definedName name="A125192746X">Data2!$BT$1:$BT$10,Data2!$BT$11:$BT$20</definedName>
    <definedName name="A125192746X_Data">Data2!$BT$11:$BT$20</definedName>
    <definedName name="A125192746X_Latest">Data2!$BT$20</definedName>
    <definedName name="A125192750R">Data2!$BB$1:$BB$10,Data2!$BB$11:$BB$20</definedName>
    <definedName name="A125192750R_Data">Data2!$BB$11:$BB$20</definedName>
    <definedName name="A125192750R_Latest">Data2!$BB$20</definedName>
    <definedName name="A125192754X">Data2!$BK$1:$BK$10,Data2!$BK$11:$BK$20</definedName>
    <definedName name="A125192754X_Data">Data2!$BK$11:$BK$20</definedName>
    <definedName name="A125192754X_Latest">Data2!$BK$20</definedName>
    <definedName name="A125192758J">Data2!$BN$1:$BN$10,Data2!$BN$11:$BN$20</definedName>
    <definedName name="A125192758J_Data">Data2!$BN$11:$BN$20</definedName>
    <definedName name="A125192758J_Latest">Data2!$BN$20</definedName>
    <definedName name="A125192762X">Data2!$BQ$1:$BQ$10,Data2!$BQ$11:$BQ$20</definedName>
    <definedName name="A125192762X_Data">Data2!$BQ$11:$BQ$20</definedName>
    <definedName name="A125192762X_Latest">Data2!$BQ$20</definedName>
    <definedName name="A125192766J">Data2!$BZ$1:$BZ$10,Data2!$BZ$11:$BZ$20</definedName>
    <definedName name="A125192766J_Data">Data2!$BZ$11:$BZ$20</definedName>
    <definedName name="A125192766J_Latest">Data2!$BZ$20</definedName>
    <definedName name="A125192770X">Data2!$AY$1:$AY$10,Data2!$AY$11:$AY$20</definedName>
    <definedName name="A125192770X_Data">Data2!$AY$11:$AY$20</definedName>
    <definedName name="A125192770X_Latest">Data2!$AY$20</definedName>
    <definedName name="A125192774J">Data2!$BE$1:$BE$10,Data2!$BE$11:$BE$20</definedName>
    <definedName name="A125192774J_Data">Data2!$BE$11:$BE$20</definedName>
    <definedName name="A125192774J_Latest">Data2!$BE$20</definedName>
    <definedName name="A125192778T">Data2!$BH$1:$BH$10,Data2!$BH$11:$BH$20</definedName>
    <definedName name="A125192778T_Data">Data2!$BH$11:$BH$20</definedName>
    <definedName name="A125192778T_Latest">Data2!$BH$20</definedName>
    <definedName name="A125192782J">Data2!$BW$1:$BW$10,Data2!$BW$11:$BW$20</definedName>
    <definedName name="A125192782J_Data">Data2!$BW$11:$BW$20</definedName>
    <definedName name="A125192782J_Latest">Data2!$BW$20</definedName>
    <definedName name="A125192786T">Data2!$CC$1:$CC$10,Data2!$CC$11:$CC$20</definedName>
    <definedName name="A125192786T_Data">Data2!$CC$11:$CC$20</definedName>
    <definedName name="A125192786T_Latest">Data2!$CC$20</definedName>
    <definedName name="A125192790J">Data1!$CM$1:$CM$10,Data1!$CM$11:$CM$20</definedName>
    <definedName name="A125192790J_Data">Data1!$CM$11:$CM$20</definedName>
    <definedName name="A125192790J_Latest">Data1!$CM$20</definedName>
    <definedName name="A125192794T">Data1!$BU$1:$BU$10,Data1!$BU$11:$BU$20</definedName>
    <definedName name="A125192794T_Data">Data1!$BU$11:$BU$20</definedName>
    <definedName name="A125192794T_Latest">Data1!$BU$20</definedName>
    <definedName name="A125192798A">Data1!$CD$1:$CD$10,Data1!$CD$11:$CD$20</definedName>
    <definedName name="A125192798A_Data">Data1!$CD$11:$CD$20</definedName>
    <definedName name="A125192798A_Latest">Data1!$CD$20</definedName>
    <definedName name="A125192802F">Data1!$CG$1:$CG$10,Data1!$CG$11:$CG$20</definedName>
    <definedName name="A125192802F_Data">Data1!$CG$11:$CG$20</definedName>
    <definedName name="A125192802F_Latest">Data1!$CG$20</definedName>
    <definedName name="A125192806R">Data1!$CJ$1:$CJ$10,Data1!$CJ$11:$CJ$20</definedName>
    <definedName name="A125192806R_Data">Data1!$CJ$11:$CJ$20</definedName>
    <definedName name="A125192806R_Latest">Data1!$CJ$20</definedName>
    <definedName name="A125192810F">Data1!$CS$1:$CS$10,Data1!$CS$11:$CS$20</definedName>
    <definedName name="A125192810F_Data">Data1!$CS$11:$CS$20</definedName>
    <definedName name="A125192810F_Latest">Data1!$CS$20</definedName>
    <definedName name="A125192814R">Data1!$BR$1:$BR$10,Data1!$BR$11:$BR$20</definedName>
    <definedName name="A125192814R_Data">Data1!$BR$11:$BR$20</definedName>
    <definedName name="A125192814R_Latest">Data1!$BR$20</definedName>
    <definedName name="A125192818X">Data1!$BX$1:$BX$10,Data1!$BX$11:$BX$20</definedName>
    <definedName name="A125192818X_Data">Data1!$BX$11:$BX$20</definedName>
    <definedName name="A125192818X_Latest">Data1!$BX$20</definedName>
    <definedName name="A125192822R">Data1!$CA$1:$CA$10,Data1!$CA$11:$CA$20</definedName>
    <definedName name="A125192822R_Data">Data1!$CA$11:$CA$20</definedName>
    <definedName name="A125192822R_Latest">Data1!$CA$20</definedName>
    <definedName name="A125192826X">Data1!$CP$1:$CP$10,Data1!$CP$11:$CP$20</definedName>
    <definedName name="A125192826X_Data">Data1!$CP$11:$CP$20</definedName>
    <definedName name="A125192826X_Latest">Data1!$CP$20</definedName>
    <definedName name="A125192830R">Data1!$CV$1:$CV$10,Data1!$CV$11:$CV$20</definedName>
    <definedName name="A125192830R_Data">Data1!$CV$11:$CV$20</definedName>
    <definedName name="A125192830R_Latest">Data1!$CV$20</definedName>
    <definedName name="A125193186F">Data1!$GH$1:$GH$10,Data1!$GH$11:$GH$20</definedName>
    <definedName name="A125193186F_Data">Data1!$GH$11:$GH$20</definedName>
    <definedName name="A125193186F_Latest">Data1!$GH$20</definedName>
    <definedName name="A125193190W">Data1!$FP$1:$FP$10,Data1!$FP$11:$FP$20</definedName>
    <definedName name="A125193190W_Data">Data1!$FP$11:$FP$20</definedName>
    <definedName name="A125193190W_Latest">Data1!$FP$20</definedName>
    <definedName name="A125193194F">Data1!$FY$1:$FY$10,Data1!$FY$11:$FY$20</definedName>
    <definedName name="A125193194F_Data">Data1!$FY$11:$FY$20</definedName>
    <definedName name="A125193194F_Latest">Data1!$FY$20</definedName>
    <definedName name="A125193198R">Data1!$GB$1:$GB$10,Data1!$GB$11:$GB$20</definedName>
    <definedName name="A125193198R_Data">Data1!$GB$11:$GB$20</definedName>
    <definedName name="A125193198R_Latest">Data1!$GB$20</definedName>
    <definedName name="A125193202V">Data1!$GE$1:$GE$10,Data1!$GE$11:$GE$20</definedName>
    <definedName name="A125193202V_Data">Data1!$GE$11:$GE$20</definedName>
    <definedName name="A125193202V_Latest">Data1!$GE$20</definedName>
    <definedName name="A125193206C">Data1!$GN$1:$GN$10,Data1!$GN$11:$GN$20</definedName>
    <definedName name="A125193206C_Data">Data1!$GN$11:$GN$20</definedName>
    <definedName name="A125193206C_Latest">Data1!$GN$20</definedName>
    <definedName name="A125193210V">Data1!$FM$1:$FM$10,Data1!$FM$11:$FM$20</definedName>
    <definedName name="A125193210V_Data">Data1!$FM$11:$FM$20</definedName>
    <definedName name="A125193210V_Latest">Data1!$FM$20</definedName>
    <definedName name="A125193214C">Data1!$FS$1:$FS$10,Data1!$FS$11:$FS$20</definedName>
    <definedName name="A125193214C_Data">Data1!$FS$11:$FS$20</definedName>
    <definedName name="A125193214C_Latest">Data1!$FS$20</definedName>
    <definedName name="A125193218L">Data1!$FV$1:$FV$10,Data1!$FV$11:$FV$20</definedName>
    <definedName name="A125193218L_Data">Data1!$FV$11:$FV$20</definedName>
    <definedName name="A125193218L_Latest">Data1!$FV$20</definedName>
    <definedName name="A125193222C">Data1!$GK$1:$GK$10,Data1!$GK$11:$GK$20</definedName>
    <definedName name="A125193222C_Data">Data1!$GK$11:$GK$20</definedName>
    <definedName name="A125193222C_Latest">Data1!$GK$20</definedName>
    <definedName name="A125193226L">Data1!$GQ$1:$GQ$10,Data1!$GQ$11:$GQ$20</definedName>
    <definedName name="A125193226L_Data">Data1!$GQ$11:$GQ$20</definedName>
    <definedName name="A125193226L_Latest">Data1!$GQ$20</definedName>
    <definedName name="A125193582J">Data1!$BF$1:$BF$10,Data1!$BF$11:$BF$20</definedName>
    <definedName name="A125193582J_Data">Data1!$BF$11:$BF$20</definedName>
    <definedName name="A125193582J_Latest">Data1!$BF$20</definedName>
    <definedName name="A125193586T">Data1!$AN$1:$AN$10,Data1!$AN$11:$AN$20</definedName>
    <definedName name="A125193586T_Data">Data1!$AN$11:$AN$20</definedName>
    <definedName name="A125193586T_Latest">Data1!$AN$20</definedName>
    <definedName name="A125193590J">Data1!$AW$1:$AW$10,Data1!$AW$11:$AW$20</definedName>
    <definedName name="A125193590J_Data">Data1!$AW$11:$AW$20</definedName>
    <definedName name="A125193590J_Latest">Data1!$AW$20</definedName>
    <definedName name="A125193594T">Data1!$AZ$1:$AZ$10,Data1!$AZ$11:$AZ$20</definedName>
    <definedName name="A125193594T_Data">Data1!$AZ$11:$AZ$20</definedName>
    <definedName name="A125193594T_Latest">Data1!$AZ$20</definedName>
    <definedName name="A125193598A">Data1!$BC$1:$BC$10,Data1!$BC$11:$BC$20</definedName>
    <definedName name="A125193598A_Data">Data1!$BC$11:$BC$20</definedName>
    <definedName name="A125193598A_Latest">Data1!$BC$20</definedName>
    <definedName name="A125193602F">Data1!$BL$1:$BL$10,Data1!$BL$11:$BL$20</definedName>
    <definedName name="A125193602F_Data">Data1!$BL$11:$BL$20</definedName>
    <definedName name="A125193602F_Latest">Data1!$BL$20</definedName>
    <definedName name="A125193606R">Data1!$AK$1:$AK$10,Data1!$AK$11:$AK$20</definedName>
    <definedName name="A125193606R_Data">Data1!$AK$11:$AK$20</definedName>
    <definedName name="A125193606R_Latest">Data1!$AK$20</definedName>
    <definedName name="A125193610F">Data1!$AQ$1:$AQ$10,Data1!$AQ$11:$AQ$20</definedName>
    <definedName name="A125193610F_Data">Data1!$AQ$11:$AQ$20</definedName>
    <definedName name="A125193610F_Latest">Data1!$AQ$20</definedName>
    <definedName name="A125193614R">Data1!$AT$1:$AT$10,Data1!$AT$11:$AT$20</definedName>
    <definedName name="A125193614R_Data">Data1!$AT$11:$AT$20</definedName>
    <definedName name="A125193614R_Latest">Data1!$AT$20</definedName>
    <definedName name="A125193618X">Data1!$BI$1:$BI$10,Data1!$BI$11:$BI$20</definedName>
    <definedName name="A125193618X_Data">Data1!$BI$11:$BI$20</definedName>
    <definedName name="A125193618X_Latest">Data1!$BI$20</definedName>
    <definedName name="A125193622R">Data1!$BO$1:$BO$10,Data1!$BO$11:$BO$20</definedName>
    <definedName name="A125193622R_Data">Data1!$BO$11:$BO$20</definedName>
    <definedName name="A125193622R_Latest">Data1!$BO$20</definedName>
    <definedName name="A125193978C">Data1!$DT$1:$DT$10,Data1!$DT$11:$DT$20</definedName>
    <definedName name="A125193978C_Data">Data1!$DT$11:$DT$20</definedName>
    <definedName name="A125193978C_Latest">Data1!$DT$20</definedName>
    <definedName name="A125193982V">Data1!$DB$1:$DB$10,Data1!$DB$11:$DB$20</definedName>
    <definedName name="A125193982V_Data">Data1!$DB$11:$DB$20</definedName>
    <definedName name="A125193982V_Latest">Data1!$DB$20</definedName>
    <definedName name="A125193986C">Data1!$DK$1:$DK$10,Data1!$DK$11:$DK$20</definedName>
    <definedName name="A125193986C_Data">Data1!$DK$11:$DK$20</definedName>
    <definedName name="A125193986C_Latest">Data1!$DK$20</definedName>
    <definedName name="A125193990V">Data1!$DN$1:$DN$10,Data1!$DN$11:$DN$20</definedName>
    <definedName name="A125193990V_Data">Data1!$DN$11:$DN$20</definedName>
    <definedName name="A125193990V_Latest">Data1!$DN$20</definedName>
    <definedName name="A125193994C">Data1!$DQ$1:$DQ$10,Data1!$DQ$11:$DQ$20</definedName>
    <definedName name="A125193994C_Data">Data1!$DQ$11:$DQ$20</definedName>
    <definedName name="A125193994C_Latest">Data1!$DQ$20</definedName>
    <definedName name="A125193998L">Data1!$DZ$1:$DZ$10,Data1!$DZ$11:$DZ$20</definedName>
    <definedName name="A125193998L_Data">Data1!$DZ$11:$DZ$20</definedName>
    <definedName name="A125193998L_Latest">Data1!$DZ$20</definedName>
    <definedName name="A125194002V">Data1!$CY$1:$CY$10,Data1!$CY$11:$CY$20</definedName>
    <definedName name="A125194002V_Data">Data1!$CY$11:$CY$20</definedName>
    <definedName name="A125194002V_Latest">Data1!$CY$20</definedName>
    <definedName name="A125194006C">Data1!$DE$1:$DE$10,Data1!$DE$11:$DE$20</definedName>
    <definedName name="A125194006C_Data">Data1!$DE$11:$DE$20</definedName>
    <definedName name="A125194006C_Latest">Data1!$DE$20</definedName>
    <definedName name="A125194010V">Data1!$DH$1:$DH$10,Data1!$DH$11:$DH$20</definedName>
    <definedName name="A125194010V_Data">Data1!$DH$11:$DH$20</definedName>
    <definedName name="A125194010V_Latest">Data1!$DH$20</definedName>
    <definedName name="A125194014C">Data1!$DW$1:$DW$10,Data1!$DW$11:$DW$20</definedName>
    <definedName name="A125194014C_Data">Data1!$DW$11:$DW$20</definedName>
    <definedName name="A125194014C_Latest">Data1!$DW$20</definedName>
    <definedName name="A125194018L">Data1!$EC$1:$EC$10,Data1!$EC$11:$EC$20</definedName>
    <definedName name="A125194018L_Data">Data1!$EC$11:$EC$20</definedName>
    <definedName name="A125194018L_Latest">Data1!$EC$20</definedName>
    <definedName name="A125194374J">Data1!$FA$1:$FA$10,Data1!$FA$11:$FA$20</definedName>
    <definedName name="A125194374J_Data">Data1!$FA$11:$FA$20</definedName>
    <definedName name="A125194374J_Latest">Data1!$FA$20</definedName>
    <definedName name="A125194378T">Data1!$EI$1:$EI$10,Data1!$EI$11:$EI$20</definedName>
    <definedName name="A125194378T_Data">Data1!$EI$11:$EI$20</definedName>
    <definedName name="A125194378T_Latest">Data1!$EI$20</definedName>
    <definedName name="A125194382J">Data1!$ER$1:$ER$10,Data1!$ER$11:$ER$20</definedName>
    <definedName name="A125194382J_Data">Data1!$ER$11:$ER$20</definedName>
    <definedName name="A125194382J_Latest">Data1!$ER$20</definedName>
    <definedName name="A125194386T">Data1!$EU$1:$EU$10,Data1!$EU$11:$EU$20</definedName>
    <definedName name="A125194386T_Data">Data1!$EU$11:$EU$20</definedName>
    <definedName name="A125194386T_Latest">Data1!$EU$20</definedName>
    <definedName name="A125194390J">Data1!$EX$1:$EX$10,Data1!$EX$11:$EX$20</definedName>
    <definedName name="A125194390J_Data">Data1!$EX$11:$EX$20</definedName>
    <definedName name="A125194390J_Latest">Data1!$EX$20</definedName>
    <definedName name="A125194394T">Data1!$FG$1:$FG$10,Data1!$FG$11:$FG$20</definedName>
    <definedName name="A125194394T_Data">Data1!$FG$11:$FG$20</definedName>
    <definedName name="A125194394T_Latest">Data1!$FG$20</definedName>
    <definedName name="A125194398A">Data1!$EF$1:$EF$10,Data1!$EF$11:$EF$20</definedName>
    <definedName name="A125194398A_Data">Data1!$EF$11:$EF$20</definedName>
    <definedName name="A125194398A_Latest">Data1!$EF$20</definedName>
    <definedName name="A125194402F">Data1!$EL$1:$EL$10,Data1!$EL$11:$EL$20</definedName>
    <definedName name="A125194402F_Data">Data1!$EL$11:$EL$20</definedName>
    <definedName name="A125194402F_Latest">Data1!$EL$20</definedName>
    <definedName name="A125194406R">Data1!$EO$1:$EO$10,Data1!$EO$11:$EO$20</definedName>
    <definedName name="A125194406R_Data">Data1!$EO$11:$EO$20</definedName>
    <definedName name="A125194406R_Latest">Data1!$EO$20</definedName>
    <definedName name="A125194410F">Data1!$FD$1:$FD$10,Data1!$FD$11:$FD$20</definedName>
    <definedName name="A125194410F_Data">Data1!$FD$11:$FD$20</definedName>
    <definedName name="A125194410F_Latest">Data1!$FD$20</definedName>
    <definedName name="A125194414R">Data1!$FJ$1:$FJ$10,Data1!$FJ$11:$FJ$20</definedName>
    <definedName name="A125194414R_Data">Data1!$FJ$11:$FJ$20</definedName>
    <definedName name="A125194414R_Latest">Data1!$FJ$20</definedName>
    <definedName name="A125194770K">Data1!$X$1:$X$10,Data1!$X$11:$X$20</definedName>
    <definedName name="A125194770K_Data">Data1!$X$11:$X$20</definedName>
    <definedName name="A125194770K_Latest">Data1!$X$20</definedName>
    <definedName name="A125194774V">Data1!$F$1:$F$10,Data1!$F$11:$F$20</definedName>
    <definedName name="A125194774V_Data">Data1!$F$11:$F$20</definedName>
    <definedName name="A125194774V_Latest">Data1!$F$20</definedName>
    <definedName name="A125194778C">Data1!$O$1:$O$10,Data1!$O$11:$O$20</definedName>
    <definedName name="A125194778C_Data">Data1!$O$11:$O$20</definedName>
    <definedName name="A125194778C_Latest">Data1!$O$20</definedName>
    <definedName name="A125194782V">Data1!$R$1:$R$10,Data1!$R$11:$R$20</definedName>
    <definedName name="A125194782V_Data">Data1!$R$11:$R$20</definedName>
    <definedName name="A125194782V_Latest">Data1!$R$20</definedName>
    <definedName name="A125194786C">Data1!$U$1:$U$10,Data1!$U$11:$U$20</definedName>
    <definedName name="A125194786C_Data">Data1!$U$11:$U$20</definedName>
    <definedName name="A125194786C_Latest">Data1!$U$20</definedName>
    <definedName name="A125194790V">Data1!$AD$1:$AD$10,Data1!$AD$11:$AD$20</definedName>
    <definedName name="A125194790V_Data">Data1!$AD$11:$AD$20</definedName>
    <definedName name="A125194790V_Latest">Data1!$AD$20</definedName>
    <definedName name="A125194794C">Data1!$C$1:$C$10,Data1!$C$11:$C$20</definedName>
    <definedName name="A125194794C_Data">Data1!$C$11:$C$20</definedName>
    <definedName name="A125194794C_Latest">Data1!$C$20</definedName>
    <definedName name="A125194798L">Data1!$I$1:$I$10,Data1!$I$11:$I$20</definedName>
    <definedName name="A125194798L_Data">Data1!$I$11:$I$20</definedName>
    <definedName name="A125194798L_Latest">Data1!$I$20</definedName>
    <definedName name="A125194802T">Data1!$L$1:$L$10,Data1!$L$11:$L$20</definedName>
    <definedName name="A125194802T_Data">Data1!$L$11:$L$20</definedName>
    <definedName name="A125194802T_Latest">Data1!$L$20</definedName>
    <definedName name="A125194806A">Data1!$AA$1:$AA$10,Data1!$AA$11:$AA$20</definedName>
    <definedName name="A125194806A_Data">Data1!$AA$11:$AA$20</definedName>
    <definedName name="A125194806A_Latest">Data1!$AA$20</definedName>
    <definedName name="A125194810T">Data1!$AG$1:$AG$10,Data1!$AG$11:$AG$20</definedName>
    <definedName name="A125194810T_Data">Data1!$AG$11:$AG$20</definedName>
    <definedName name="A125194810T_Latest">Data1!$AG$20</definedName>
    <definedName name="A125194814A">Data2!$GU$1:$GU$10,Data2!$GU$11:$GU$20</definedName>
    <definedName name="A125194814A_Data">Data2!$GU$11:$GU$20</definedName>
    <definedName name="A125194814A_Latest">Data2!$GU$20</definedName>
    <definedName name="A125194818K">Data2!$GC$1:$GC$10,Data2!$GC$11:$GC$20</definedName>
    <definedName name="A125194818K_Data">Data2!$GC$11:$GC$20</definedName>
    <definedName name="A125194818K_Latest">Data2!$GC$20</definedName>
    <definedName name="A125194822A">Data2!$GL$1:$GL$10,Data2!$GL$11:$GL$20</definedName>
    <definedName name="A125194822A_Data">Data2!$GL$11:$GL$20</definedName>
    <definedName name="A125194822A_Latest">Data2!$GL$20</definedName>
    <definedName name="A125194826K">Data2!$GO$1:$GO$10,Data2!$GO$11:$GO$20</definedName>
    <definedName name="A125194826K_Data">Data2!$GO$11:$GO$20</definedName>
    <definedName name="A125194826K_Latest">Data2!$GO$20</definedName>
    <definedName name="A125194830A">Data2!$GR$1:$GR$10,Data2!$GR$11:$GR$20</definedName>
    <definedName name="A125194830A_Data">Data2!$GR$11:$GR$20</definedName>
    <definedName name="A125194830A_Latest">Data2!$GR$20</definedName>
    <definedName name="A125194834K">Data2!$HA$1:$HA$10,Data2!$HA$11:$HA$20</definedName>
    <definedName name="A125194834K_Data">Data2!$HA$11:$HA$20</definedName>
    <definedName name="A125194834K_Latest">Data2!$HA$20</definedName>
    <definedName name="A125194838V">Data2!$FZ$1:$FZ$10,Data2!$FZ$11:$FZ$20</definedName>
    <definedName name="A125194838V_Data">Data2!$FZ$11:$FZ$20</definedName>
    <definedName name="A125194838V_Latest">Data2!$FZ$20</definedName>
    <definedName name="A125194842K">Data2!$GF$1:$GF$10,Data2!$GF$11:$GF$20</definedName>
    <definedName name="A125194842K_Data">Data2!$GF$11:$GF$20</definedName>
    <definedName name="A125194842K_Latest">Data2!$GF$20</definedName>
    <definedName name="A125194846V">Data2!$GI$1:$GI$10,Data2!$GI$11:$GI$20</definedName>
    <definedName name="A125194846V_Data">Data2!$GI$11:$GI$20</definedName>
    <definedName name="A125194846V_Latest">Data2!$GI$20</definedName>
    <definedName name="A125194850K">Data2!$GX$1:$GX$10,Data2!$GX$11:$GX$20</definedName>
    <definedName name="A125194850K_Data">Data2!$GX$11:$GX$20</definedName>
    <definedName name="A125194850K_Latest">Data2!$GX$20</definedName>
    <definedName name="A125194854V">Data2!$HD$1:$HD$10,Data2!$HD$11:$HD$20</definedName>
    <definedName name="A125194854V_Data">Data2!$HD$11:$HD$20</definedName>
    <definedName name="A125194854V_Latest">Data2!$HD$20</definedName>
    <definedName name="A125194858C">Data2!$E$1:$E$10,Data2!$E$11:$E$20</definedName>
    <definedName name="A125194858C_Data">Data2!$E$11:$E$20</definedName>
    <definedName name="A125194858C_Latest">Data2!$E$20</definedName>
    <definedName name="A125194862V">Data1!$IC$1:$IC$10,Data1!$IC$11:$IC$20</definedName>
    <definedName name="A125194862V_Data">Data1!$IC$11:$IC$20</definedName>
    <definedName name="A125194862V_Latest">Data1!$IC$20</definedName>
    <definedName name="A125194866C">Data1!$IL$1:$IL$10,Data1!$IL$11:$IL$20</definedName>
    <definedName name="A125194866C_Data">Data1!$IL$11:$IL$20</definedName>
    <definedName name="A125194866C_Latest">Data1!$IL$20</definedName>
    <definedName name="A125194870V">Data1!$IO$1:$IO$10,Data1!$IO$11:$IO$20</definedName>
    <definedName name="A125194870V_Data">Data1!$IO$11:$IO$20</definedName>
    <definedName name="A125194870V_Latest">Data1!$IO$20</definedName>
    <definedName name="A125194874C">Data2!$B$1:$B$10,Data2!$B$11:$B$20</definedName>
    <definedName name="A125194874C_Data">Data2!$B$11:$B$20</definedName>
    <definedName name="A125194874C_Latest">Data2!$B$20</definedName>
    <definedName name="A125194878L">Data2!$K$1:$K$10,Data2!$K$11:$K$20</definedName>
    <definedName name="A125194878L_Data">Data2!$K$11:$K$20</definedName>
    <definedName name="A125194878L_Latest">Data2!$K$20</definedName>
    <definedName name="A125194882C">Data1!$HZ$1:$HZ$10,Data1!$HZ$11:$HZ$20</definedName>
    <definedName name="A125194882C_Data">Data1!$HZ$11:$HZ$20</definedName>
    <definedName name="A125194882C_Latest">Data1!$HZ$20</definedName>
    <definedName name="A125194886L">Data1!$IF$1:$IF$10,Data1!$IF$11:$IF$20</definedName>
    <definedName name="A125194886L_Data">Data1!$IF$11:$IF$20</definedName>
    <definedName name="A125194886L_Latest">Data1!$IF$20</definedName>
    <definedName name="A125194890C">Data1!$II$1:$II$10,Data1!$II$11:$II$20</definedName>
    <definedName name="A125194890C_Data">Data1!$II$11:$II$20</definedName>
    <definedName name="A125194890C_Latest">Data1!$II$20</definedName>
    <definedName name="A125194894L">Data2!$H$1:$H$10,Data2!$H$11:$H$20</definedName>
    <definedName name="A125194894L_Data">Data2!$H$11:$H$20</definedName>
    <definedName name="A125194894L_Latest">Data2!$H$20</definedName>
    <definedName name="A125194898W">Data2!$N$1:$N$10,Data2!$N$11:$N$20</definedName>
    <definedName name="A125194898W_Data">Data2!$N$11:$N$20</definedName>
    <definedName name="A125194898W_Latest">Data2!$N$20</definedName>
    <definedName name="A125194902A">Data2!$CZ$1:$CZ$10,Data2!$CZ$11:$CZ$20</definedName>
    <definedName name="A125194902A_Data">Data2!$CZ$11:$CZ$20</definedName>
    <definedName name="A125194902A_Latest">Data2!$CZ$20</definedName>
    <definedName name="A125194906K">Data2!$CH$1:$CH$10,Data2!$CH$11:$CH$20</definedName>
    <definedName name="A125194906K_Data">Data2!$CH$11:$CH$20</definedName>
    <definedName name="A125194906K_Latest">Data2!$CH$20</definedName>
    <definedName name="A125194910A">Data2!$CQ$1:$CQ$10,Data2!$CQ$11:$CQ$20</definedName>
    <definedName name="A125194910A_Data">Data2!$CQ$11:$CQ$20</definedName>
    <definedName name="A125194910A_Latest">Data2!$CQ$20</definedName>
    <definedName name="A125194914K">Data2!$CT$1:$CT$10,Data2!$CT$11:$CT$20</definedName>
    <definedName name="A125194914K_Data">Data2!$CT$11:$CT$20</definedName>
    <definedName name="A125194914K_Latest">Data2!$CT$20</definedName>
    <definedName name="A125194918V">Data2!$CW$1:$CW$10,Data2!$CW$11:$CW$20</definedName>
    <definedName name="A125194918V_Data">Data2!$CW$11:$CW$20</definedName>
    <definedName name="A125194918V_Latest">Data2!$CW$20</definedName>
    <definedName name="A125194922K">Data2!$DF$1:$DF$10,Data2!$DF$11:$DF$20</definedName>
    <definedName name="A125194922K_Data">Data2!$DF$11:$DF$20</definedName>
    <definedName name="A125194922K_Latest">Data2!$DF$20</definedName>
    <definedName name="A125194926V">Data2!$CE$1:$CE$10,Data2!$CE$11:$CE$20</definedName>
    <definedName name="A125194926V_Data">Data2!$CE$11:$CE$20</definedName>
    <definedName name="A125194926V_Latest">Data2!$CE$20</definedName>
    <definedName name="A125194930K">Data2!$CK$1:$CK$10,Data2!$CK$11:$CK$20</definedName>
    <definedName name="A125194930K_Data">Data2!$CK$11:$CK$20</definedName>
    <definedName name="A125194930K_Latest">Data2!$CK$20</definedName>
    <definedName name="A125194934V">Data2!$CN$1:$CN$10,Data2!$CN$11:$CN$20</definedName>
    <definedName name="A125194934V_Data">Data2!$CN$11:$CN$20</definedName>
    <definedName name="A125194934V_Latest">Data2!$CN$20</definedName>
    <definedName name="A125194938C">Data2!$DC$1:$DC$10,Data2!$DC$11:$DC$20</definedName>
    <definedName name="A125194938C_Data">Data2!$DC$11:$DC$20</definedName>
    <definedName name="A125194938C_Latest">Data2!$DC$20</definedName>
    <definedName name="A125194942V">Data2!$DI$1:$DI$10,Data2!$DI$11:$DI$20</definedName>
    <definedName name="A125194942V_Data">Data2!$DI$11:$DI$20</definedName>
    <definedName name="A125194942V_Latest">Data2!$DI$20</definedName>
    <definedName name="A125194946C">Data2!$EG$1:$EG$10,Data2!$EG$11:$EG$20</definedName>
    <definedName name="A125194946C_Data">Data2!$EG$11:$EG$20</definedName>
    <definedName name="A125194946C_Latest">Data2!$EG$20</definedName>
    <definedName name="A125194950V">Data2!$DO$1:$DO$10,Data2!$DO$11:$DO$20</definedName>
    <definedName name="A125194950V_Data">Data2!$DO$11:$DO$20</definedName>
    <definedName name="A125194950V_Latest">Data2!$DO$20</definedName>
    <definedName name="A125194954C">Data2!$DX$1:$DX$10,Data2!$DX$11:$DX$20</definedName>
    <definedName name="A125194954C_Data">Data2!$DX$11:$DX$20</definedName>
    <definedName name="A125194954C_Latest">Data2!$DX$20</definedName>
    <definedName name="A125194958L">Data2!$EA$1:$EA$10,Data2!$EA$11:$EA$20</definedName>
    <definedName name="A125194958L_Data">Data2!$EA$11:$EA$20</definedName>
    <definedName name="A125194958L_Latest">Data2!$EA$20</definedName>
    <definedName name="A125194962C">Data2!$ED$1:$ED$10,Data2!$ED$11:$ED$20</definedName>
    <definedName name="A125194962C_Data">Data2!$ED$11:$ED$20</definedName>
    <definedName name="A125194962C_Latest">Data2!$ED$20</definedName>
    <definedName name="A125194966L">Data2!$EM$1:$EM$10,Data2!$EM$11:$EM$20</definedName>
    <definedName name="A125194966L_Data">Data2!$EM$11:$EM$20</definedName>
    <definedName name="A125194966L_Latest">Data2!$EM$20</definedName>
    <definedName name="A125194970C">Data2!$DL$1:$DL$10,Data2!$DL$11:$DL$20</definedName>
    <definedName name="A125194970C_Data">Data2!$DL$11:$DL$20</definedName>
    <definedName name="A125194970C_Latest">Data2!$DL$20</definedName>
    <definedName name="A125194974L">Data2!$DR$1:$DR$10,Data2!$DR$11:$DR$20</definedName>
    <definedName name="A125194974L_Data">Data2!$DR$11:$DR$20</definedName>
    <definedName name="A125194974L_Latest">Data2!$DR$20</definedName>
    <definedName name="A125194978W">Data2!$DU$1:$DU$10,Data2!$DU$11:$DU$20</definedName>
    <definedName name="A125194978W_Data">Data2!$DU$11:$DU$20</definedName>
    <definedName name="A125194978W_Latest">Data2!$DU$20</definedName>
    <definedName name="A125194982L">Data2!$EJ$1:$EJ$10,Data2!$EJ$11:$EJ$20</definedName>
    <definedName name="A125194982L_Data">Data2!$EJ$11:$EJ$20</definedName>
    <definedName name="A125194982L_Latest">Data2!$EJ$20</definedName>
    <definedName name="A125194986W">Data2!$EP$1:$EP$10,Data2!$EP$11:$EP$20</definedName>
    <definedName name="A125194986W_Data">Data2!$EP$11:$EP$20</definedName>
    <definedName name="A125194986W_Latest">Data2!$EP$20</definedName>
    <definedName name="A125194990L">Data2!$FN$1:$FN$10,Data2!$FN$11:$FN$20</definedName>
    <definedName name="A125194990L_Data">Data2!$FN$11:$FN$20</definedName>
    <definedName name="A125194990L_Latest">Data2!$FN$20</definedName>
    <definedName name="A125194994W">Data2!$EV$1:$EV$10,Data2!$EV$11:$EV$20</definedName>
    <definedName name="A125194994W_Data">Data2!$EV$11:$EV$20</definedName>
    <definedName name="A125194994W_Latest">Data2!$EV$20</definedName>
    <definedName name="A125194998F">Data2!$FE$1:$FE$10,Data2!$FE$11:$FE$20</definedName>
    <definedName name="A125194998F_Data">Data2!$FE$11:$FE$20</definedName>
    <definedName name="A125194998F_Latest">Data2!$FE$20</definedName>
    <definedName name="A125195002L">Data2!$FH$1:$FH$10,Data2!$FH$11:$FH$20</definedName>
    <definedName name="A125195002L_Data">Data2!$FH$11:$FH$20</definedName>
    <definedName name="A125195002L_Latest">Data2!$FH$20</definedName>
    <definedName name="A125195006W">Data2!$FK$1:$FK$10,Data2!$FK$11:$FK$20</definedName>
    <definedName name="A125195006W_Data">Data2!$FK$11:$FK$20</definedName>
    <definedName name="A125195006W_Latest">Data2!$FK$20</definedName>
    <definedName name="A125195010L">Data2!$FT$1:$FT$10,Data2!$FT$11:$FT$20</definedName>
    <definedName name="A125195010L_Data">Data2!$FT$11:$FT$20</definedName>
    <definedName name="A125195010L_Latest">Data2!$FT$20</definedName>
    <definedName name="A125195014W">Data2!$ES$1:$ES$10,Data2!$ES$11:$ES$20</definedName>
    <definedName name="A125195014W_Data">Data2!$ES$11:$ES$20</definedName>
    <definedName name="A125195014W_Latest">Data2!$ES$20</definedName>
    <definedName name="A125195018F">Data2!$EY$1:$EY$10,Data2!$EY$11:$EY$20</definedName>
    <definedName name="A125195018F_Data">Data2!$EY$11:$EY$20</definedName>
    <definedName name="A125195018F_Latest">Data2!$EY$20</definedName>
    <definedName name="A125195022W">Data2!$FB$1:$FB$10,Data2!$FB$11:$FB$20</definedName>
    <definedName name="A125195022W_Data">Data2!$FB$11:$FB$20</definedName>
    <definedName name="A125195022W_Latest">Data2!$FB$20</definedName>
    <definedName name="A125195026F">Data2!$FQ$1:$FQ$10,Data2!$FQ$11:$FQ$20</definedName>
    <definedName name="A125195026F_Data">Data2!$FQ$11:$FQ$20</definedName>
    <definedName name="A125195026F_Latest">Data2!$FQ$20</definedName>
    <definedName name="A125195030W">Data2!$FW$1:$FW$10,Data2!$FW$11:$FW$20</definedName>
    <definedName name="A125195030W_Data">Data2!$FW$11:$FW$20</definedName>
    <definedName name="A125195030W_Latest">Data2!$FW$20</definedName>
    <definedName name="A125195034F">Data1!$HN$1:$HN$10,Data1!$HN$11:$HN$20</definedName>
    <definedName name="A125195034F_Data">Data1!$HN$11:$HN$20</definedName>
    <definedName name="A125195034F_Latest">Data1!$HN$20</definedName>
    <definedName name="A125195038R">Data1!$GV$1:$GV$10,Data1!$GV$11:$GV$20</definedName>
    <definedName name="A125195038R_Data">Data1!$GV$11:$GV$20</definedName>
    <definedName name="A125195038R_Latest">Data1!$GV$20</definedName>
    <definedName name="A125195042F">Data1!$HE$1:$HE$10,Data1!$HE$11:$HE$20</definedName>
    <definedName name="A125195042F_Data">Data1!$HE$11:$HE$20</definedName>
    <definedName name="A125195042F_Latest">Data1!$HE$20</definedName>
    <definedName name="A125195046R">Data1!$HH$1:$HH$10,Data1!$HH$11:$HH$20</definedName>
    <definedName name="A125195046R_Data">Data1!$HH$11:$HH$20</definedName>
    <definedName name="A125195046R_Latest">Data1!$HH$20</definedName>
    <definedName name="A125195050F">Data1!$HK$1:$HK$10,Data1!$HK$11:$HK$20</definedName>
    <definedName name="A125195050F_Data">Data1!$HK$11:$HK$20</definedName>
    <definedName name="A125195050F_Latest">Data1!$HK$20</definedName>
    <definedName name="A125195054R">Data1!$HT$1:$HT$10,Data1!$HT$11:$HT$20</definedName>
    <definedName name="A125195054R_Data">Data1!$HT$11:$HT$20</definedName>
    <definedName name="A125195054R_Latest">Data1!$HT$20</definedName>
    <definedName name="A125195058X">Data1!$GS$1:$GS$10,Data1!$GS$11:$GS$20</definedName>
    <definedName name="A125195058X_Data">Data1!$GS$11:$GS$20</definedName>
    <definedName name="A125195058X_Latest">Data1!$GS$20</definedName>
    <definedName name="A125195062R">Data1!$GY$1:$GY$10,Data1!$GY$11:$GY$20</definedName>
    <definedName name="A125195062R_Data">Data1!$GY$11:$GY$20</definedName>
    <definedName name="A125195062R_Latest">Data1!$GY$20</definedName>
    <definedName name="A125195066X">Data1!$HB$1:$HB$10,Data1!$HB$11:$HB$20</definedName>
    <definedName name="A125195066X_Data">Data1!$HB$11:$HB$20</definedName>
    <definedName name="A125195066X_Latest">Data1!$HB$20</definedName>
    <definedName name="A125195070R">Data1!$HQ$1:$HQ$10,Data1!$HQ$11:$HQ$20</definedName>
    <definedName name="A125195070R_Data">Data1!$HQ$11:$HQ$20</definedName>
    <definedName name="A125195070R_Latest">Data1!$HQ$20</definedName>
    <definedName name="A125195074X">Data1!$HW$1:$HW$10,Data1!$HW$11:$HW$20</definedName>
    <definedName name="A125195074X_Data">Data1!$HW$11:$HW$20</definedName>
    <definedName name="A125195074X_Latest">Data1!$HW$20</definedName>
    <definedName name="A125195078J">Data2!$AL$1:$AL$10,Data2!$AL$11:$AL$20</definedName>
    <definedName name="A125195078J_Data">Data2!$AL$11:$AL$20</definedName>
    <definedName name="A125195078J_Latest">Data2!$AL$20</definedName>
    <definedName name="A125195082X">Data2!$T$1:$T$10,Data2!$T$11:$T$20</definedName>
    <definedName name="A125195082X_Data">Data2!$T$11:$T$20</definedName>
    <definedName name="A125195082X_Latest">Data2!$T$20</definedName>
    <definedName name="A125195086J">Data2!$AC$1:$AC$10,Data2!$AC$11:$AC$20</definedName>
    <definedName name="A125195086J_Data">Data2!$AC$11:$AC$20</definedName>
    <definedName name="A125195086J_Latest">Data2!$AC$20</definedName>
    <definedName name="A125195090X">Data2!$AF$1:$AF$10,Data2!$AF$11:$AF$20</definedName>
    <definedName name="A125195090X_Data">Data2!$AF$11:$AF$20</definedName>
    <definedName name="A125195090X_Latest">Data2!$AF$20</definedName>
    <definedName name="A125195094J">Data2!$AI$1:$AI$10,Data2!$AI$11:$AI$20</definedName>
    <definedName name="A125195094J_Data">Data2!$AI$11:$AI$20</definedName>
    <definedName name="A125195094J_Latest">Data2!$AI$20</definedName>
    <definedName name="A125195098T">Data2!$AR$1:$AR$10,Data2!$AR$11:$AR$20</definedName>
    <definedName name="A125195098T_Data">Data2!$AR$11:$AR$20</definedName>
    <definedName name="A125195098T_Latest">Data2!$AR$20</definedName>
    <definedName name="A125195102W">Data2!$Q$1:$Q$10,Data2!$Q$11:$Q$20</definedName>
    <definedName name="A125195102W_Data">Data2!$Q$11:$Q$20</definedName>
    <definedName name="A125195102W_Latest">Data2!$Q$20</definedName>
    <definedName name="A125195106F">Data2!$W$1:$W$10,Data2!$W$11:$W$20</definedName>
    <definedName name="A125195106F_Data">Data2!$W$11:$W$20</definedName>
    <definedName name="A125195106F_Latest">Data2!$W$20</definedName>
    <definedName name="A125195110W">Data2!$Z$1:$Z$10,Data2!$Z$11:$Z$20</definedName>
    <definedName name="A125195110W_Data">Data2!$Z$11:$Z$20</definedName>
    <definedName name="A125195110W_Latest">Data2!$Z$20</definedName>
    <definedName name="A125195114F">Data2!$AO$1:$AO$10,Data2!$AO$11:$AO$20</definedName>
    <definedName name="A125195114F_Data">Data2!$AO$11:$AO$20</definedName>
    <definedName name="A125195114F_Latest">Data2!$AO$20</definedName>
    <definedName name="A125195118R">Data2!$AU$1:$AU$10,Data2!$AU$11:$AU$20</definedName>
    <definedName name="A125195118R_Data">Data2!$AU$11:$AU$20</definedName>
    <definedName name="A125195118R_Latest">Data2!$AU$20</definedName>
    <definedName name="A125195122F">Data2!$BS$1:$BS$10,Data2!$BS$11:$BS$20</definedName>
    <definedName name="A125195122F_Data">Data2!$BS$11:$BS$20</definedName>
    <definedName name="A125195122F_Latest">Data2!$BS$20</definedName>
    <definedName name="A125195126R">Data2!$BA$1:$BA$10,Data2!$BA$11:$BA$20</definedName>
    <definedName name="A125195126R_Data">Data2!$BA$11:$BA$20</definedName>
    <definedName name="A125195126R_Latest">Data2!$BA$20</definedName>
    <definedName name="A125195130F">Data2!$BJ$1:$BJ$10,Data2!$BJ$11:$BJ$20</definedName>
    <definedName name="A125195130F_Data">Data2!$BJ$11:$BJ$20</definedName>
    <definedName name="A125195130F_Latest">Data2!$BJ$20</definedName>
    <definedName name="A125195134R">Data2!$BM$1:$BM$10,Data2!$BM$11:$BM$20</definedName>
    <definedName name="A125195134R_Data">Data2!$BM$11:$BM$20</definedName>
    <definedName name="A125195134R_Latest">Data2!$BM$20</definedName>
    <definedName name="A125195138X">Data2!$BP$1:$BP$10,Data2!$BP$11:$BP$20</definedName>
    <definedName name="A125195138X_Data">Data2!$BP$11:$BP$20</definedName>
    <definedName name="A125195138X_Latest">Data2!$BP$20</definedName>
    <definedName name="A125195142R">Data2!$BY$1:$BY$10,Data2!$BY$11:$BY$20</definedName>
    <definedName name="A125195142R_Data">Data2!$BY$11:$BY$20</definedName>
    <definedName name="A125195142R_Latest">Data2!$BY$20</definedName>
    <definedName name="A125195146X">Data2!$AX$1:$AX$10,Data2!$AX$11:$AX$20</definedName>
    <definedName name="A125195146X_Data">Data2!$AX$11:$AX$20</definedName>
    <definedName name="A125195146X_Latest">Data2!$AX$20</definedName>
    <definedName name="A125195150R">Data2!$BD$1:$BD$10,Data2!$BD$11:$BD$20</definedName>
    <definedName name="A125195150R_Data">Data2!$BD$11:$BD$20</definedName>
    <definedName name="A125195150R_Latest">Data2!$BD$20</definedName>
    <definedName name="A125195154X">Data2!$BG$1:$BG$10,Data2!$BG$11:$BG$20</definedName>
    <definedName name="A125195154X_Data">Data2!$BG$11:$BG$20</definedName>
    <definedName name="A125195154X_Latest">Data2!$BG$20</definedName>
    <definedName name="A125195158J">Data2!$BV$1:$BV$10,Data2!$BV$11:$BV$20</definedName>
    <definedName name="A125195158J_Data">Data2!$BV$11:$BV$20</definedName>
    <definedName name="A125195158J_Latest">Data2!$BV$20</definedName>
    <definedName name="A125195162X">Data2!$CB$1:$CB$10,Data2!$CB$11:$CB$20</definedName>
    <definedName name="A125195162X_Data">Data2!$CB$11:$CB$20</definedName>
    <definedName name="A125195162X_Latest">Data2!$CB$20</definedName>
    <definedName name="A125195166J">Data1!$CL$1:$CL$10,Data1!$CL$11:$CL$20</definedName>
    <definedName name="A125195166J_Data">Data1!$CL$11:$CL$20</definedName>
    <definedName name="A125195166J_Latest">Data1!$CL$20</definedName>
    <definedName name="A125195170X">Data1!$BT$1:$BT$10,Data1!$BT$11:$BT$20</definedName>
    <definedName name="A125195170X_Data">Data1!$BT$11:$BT$20</definedName>
    <definedName name="A125195170X_Latest">Data1!$BT$20</definedName>
    <definedName name="A125195174J">Data1!$CC$1:$CC$10,Data1!$CC$11:$CC$20</definedName>
    <definedName name="A125195174J_Data">Data1!$CC$11:$CC$20</definedName>
    <definedName name="A125195174J_Latest">Data1!$CC$20</definedName>
    <definedName name="A125195178T">Data1!$CF$1:$CF$10,Data1!$CF$11:$CF$20</definedName>
    <definedName name="A125195178T_Data">Data1!$CF$11:$CF$20</definedName>
    <definedName name="A125195178T_Latest">Data1!$CF$20</definedName>
    <definedName name="A125195182J">Data1!$CI$1:$CI$10,Data1!$CI$11:$CI$20</definedName>
    <definedName name="A125195182J_Data">Data1!$CI$11:$CI$20</definedName>
    <definedName name="A125195182J_Latest">Data1!$CI$20</definedName>
    <definedName name="A125195186T">Data1!$CR$1:$CR$10,Data1!$CR$11:$CR$20</definedName>
    <definedName name="A125195186T_Data">Data1!$CR$11:$CR$20</definedName>
    <definedName name="A125195186T_Latest">Data1!$CR$20</definedName>
    <definedName name="A125195190J">Data1!$BQ$1:$BQ$10,Data1!$BQ$11:$BQ$20</definedName>
    <definedName name="A125195190J_Data">Data1!$BQ$11:$BQ$20</definedName>
    <definedName name="A125195190J_Latest">Data1!$BQ$20</definedName>
    <definedName name="A125195194T">Data1!$BW$1:$BW$10,Data1!$BW$11:$BW$20</definedName>
    <definedName name="A125195194T_Data">Data1!$BW$11:$BW$20</definedName>
    <definedName name="A125195194T_Latest">Data1!$BW$20</definedName>
    <definedName name="A125195198A">Data1!$BZ$1:$BZ$10,Data1!$BZ$11:$BZ$20</definedName>
    <definedName name="A125195198A_Data">Data1!$BZ$11:$BZ$20</definedName>
    <definedName name="A125195198A_Latest">Data1!$BZ$20</definedName>
    <definedName name="A125195202F">Data1!$CO$1:$CO$10,Data1!$CO$11:$CO$20</definedName>
    <definedName name="A125195202F_Data">Data1!$CO$11:$CO$20</definedName>
    <definedName name="A125195202F_Latest">Data1!$CO$20</definedName>
    <definedName name="A125195206R">Data1!$CU$1:$CU$10,Data1!$CU$11:$CU$20</definedName>
    <definedName name="A125195206R_Data">Data1!$CU$11:$CU$20</definedName>
    <definedName name="A125195206R_Latest">Data1!$CU$20</definedName>
    <definedName name="A125195562K">Data1!$GG$1:$GG$10,Data1!$GG$11:$GG$20</definedName>
    <definedName name="A125195562K_Data">Data1!$GG$11:$GG$20</definedName>
    <definedName name="A125195562K_Latest">Data1!$GG$20</definedName>
    <definedName name="A125195566V">Data1!$FO$1:$FO$10,Data1!$FO$11:$FO$20</definedName>
    <definedName name="A125195566V_Data">Data1!$FO$11:$FO$20</definedName>
    <definedName name="A125195566V_Latest">Data1!$FO$20</definedName>
    <definedName name="A125195570K">Data1!$FX$1:$FX$10,Data1!$FX$11:$FX$20</definedName>
    <definedName name="A125195570K_Data">Data1!$FX$11:$FX$20</definedName>
    <definedName name="A125195570K_Latest">Data1!$FX$20</definedName>
    <definedName name="A125195574V">Data1!$GA$1:$GA$10,Data1!$GA$11:$GA$20</definedName>
    <definedName name="A125195574V_Data">Data1!$GA$11:$GA$20</definedName>
    <definedName name="A125195574V_Latest">Data1!$GA$20</definedName>
    <definedName name="A125195578C">Data1!$GD$1:$GD$10,Data1!$GD$11:$GD$20</definedName>
    <definedName name="A125195578C_Data">Data1!$GD$11:$GD$20</definedName>
    <definedName name="A125195578C_Latest">Data1!$GD$20</definedName>
    <definedName name="A125195582V">Data1!$GM$1:$GM$10,Data1!$GM$11:$GM$20</definedName>
    <definedName name="A125195582V_Data">Data1!$GM$11:$GM$20</definedName>
    <definedName name="A125195582V_Latest">Data1!$GM$20</definedName>
    <definedName name="A125195586C">Data1!$FL$1:$FL$10,Data1!$FL$11:$FL$20</definedName>
    <definedName name="A125195586C_Data">Data1!$FL$11:$FL$20</definedName>
    <definedName name="A125195586C_Latest">Data1!$FL$20</definedName>
    <definedName name="A125195590V">Data1!$FR$1:$FR$10,Data1!$FR$11:$FR$20</definedName>
    <definedName name="A125195590V_Data">Data1!$FR$11:$FR$20</definedName>
    <definedName name="A125195590V_Latest">Data1!$FR$20</definedName>
    <definedName name="A125195594C">Data1!$FU$1:$FU$10,Data1!$FU$11:$FU$20</definedName>
    <definedName name="A125195594C_Data">Data1!$FU$11:$FU$20</definedName>
    <definedName name="A125195594C_Latest">Data1!$FU$20</definedName>
    <definedName name="A125195598L">Data1!$GJ$1:$GJ$10,Data1!$GJ$11:$GJ$20</definedName>
    <definedName name="A125195598L_Data">Data1!$GJ$11:$GJ$20</definedName>
    <definedName name="A125195598L_Latest">Data1!$GJ$20</definedName>
    <definedName name="A125195602T">Data1!$GP$1:$GP$10,Data1!$GP$11:$GP$20</definedName>
    <definedName name="A125195602T_Data">Data1!$GP$11:$GP$20</definedName>
    <definedName name="A125195602T_Latest">Data1!$GP$20</definedName>
    <definedName name="A125195958F">Data1!$BE$1:$BE$10,Data1!$BE$11:$BE$20</definedName>
    <definedName name="A125195958F_Data">Data1!$BE$11:$BE$20</definedName>
    <definedName name="A125195958F_Latest">Data1!$BE$20</definedName>
    <definedName name="A125195962W">Data1!$AM$1:$AM$10,Data1!$AM$11:$AM$20</definedName>
    <definedName name="A125195962W_Data">Data1!$AM$11:$AM$20</definedName>
    <definedName name="A125195962W_Latest">Data1!$AM$20</definedName>
    <definedName name="A125195966F">Data1!$AV$1:$AV$10,Data1!$AV$11:$AV$20</definedName>
    <definedName name="A125195966F_Data">Data1!$AV$11:$AV$20</definedName>
    <definedName name="A125195966F_Latest">Data1!$AV$20</definedName>
    <definedName name="A125195970W">Data1!$AY$1:$AY$10,Data1!$AY$11:$AY$20</definedName>
    <definedName name="A125195970W_Data">Data1!$AY$11:$AY$20</definedName>
    <definedName name="A125195970W_Latest">Data1!$AY$20</definedName>
    <definedName name="A125195974F">Data1!$BB$1:$BB$10,Data1!$BB$11:$BB$20</definedName>
    <definedName name="A125195974F_Data">Data1!$BB$11:$BB$20</definedName>
    <definedName name="A125195974F_Latest">Data1!$BB$20</definedName>
    <definedName name="A125195978R">Data1!$BK$1:$BK$10,Data1!$BK$11:$BK$20</definedName>
    <definedName name="A125195978R_Data">Data1!$BK$11:$BK$20</definedName>
    <definedName name="A125195978R_Latest">Data1!$BK$20</definedName>
    <definedName name="A125195982F">Data1!$AJ$1:$AJ$10,Data1!$AJ$11:$AJ$20</definedName>
    <definedName name="A125195982F_Data">Data1!$AJ$11:$AJ$20</definedName>
    <definedName name="A125195982F_Latest">Data1!$AJ$20</definedName>
    <definedName name="A125195986R">Data1!$AP$1:$AP$10,Data1!$AP$11:$AP$20</definedName>
    <definedName name="A125195986R_Data">Data1!$AP$11:$AP$20</definedName>
    <definedName name="A125195986R_Latest">Data1!$AP$20</definedName>
    <definedName name="A125195990F">Data1!$AS$1:$AS$10,Data1!$AS$11:$AS$20</definedName>
    <definedName name="A125195990F_Data">Data1!$AS$11:$AS$20</definedName>
    <definedName name="A125195990F_Latest">Data1!$AS$20</definedName>
    <definedName name="A125195994R">Data1!$BH$1:$BH$10,Data1!$BH$11:$BH$20</definedName>
    <definedName name="A125195994R_Data">Data1!$BH$11:$BH$20</definedName>
    <definedName name="A125195994R_Latest">Data1!$BH$20</definedName>
    <definedName name="A125195998X">Data1!$BN$1:$BN$10,Data1!$BN$11:$BN$20</definedName>
    <definedName name="A125195998X_Data">Data1!$BN$11:$BN$20</definedName>
    <definedName name="A125195998X_Latest">Data1!$BN$20</definedName>
    <definedName name="A125196354K">Data1!$DS$1:$DS$10,Data1!$DS$11:$DS$20</definedName>
    <definedName name="A125196354K_Data">Data1!$DS$11:$DS$20</definedName>
    <definedName name="A125196354K_Latest">Data1!$DS$20</definedName>
    <definedName name="A125196358V">Data1!$DA$1:$DA$10,Data1!$DA$11:$DA$20</definedName>
    <definedName name="A125196358V_Data">Data1!$DA$11:$DA$20</definedName>
    <definedName name="A125196358V_Latest">Data1!$DA$20</definedName>
    <definedName name="A125196362K">Data1!$DJ$1:$DJ$10,Data1!$DJ$11:$DJ$20</definedName>
    <definedName name="A125196362K_Data">Data1!$DJ$11:$DJ$20</definedName>
    <definedName name="A125196362K_Latest">Data1!$DJ$20</definedName>
    <definedName name="A125196366V">Data1!$DM$1:$DM$10,Data1!$DM$11:$DM$20</definedName>
    <definedName name="A125196366V_Data">Data1!$DM$11:$DM$20</definedName>
    <definedName name="A125196366V_Latest">Data1!$DM$20</definedName>
    <definedName name="A125196370K">Data1!$DP$1:$DP$10,Data1!$DP$11:$DP$20</definedName>
    <definedName name="A125196370K_Data">Data1!$DP$11:$DP$20</definedName>
    <definedName name="A125196370K_Latest">Data1!$DP$20</definedName>
    <definedName name="A125196374V">Data1!$DY$1:$DY$10,Data1!$DY$11:$DY$20</definedName>
    <definedName name="A125196374V_Data">Data1!$DY$11:$DY$20</definedName>
    <definedName name="A125196374V_Latest">Data1!$DY$20</definedName>
    <definedName name="A125196378C">Data1!$CX$1:$CX$10,Data1!$CX$11:$CX$20</definedName>
    <definedName name="A125196378C_Data">Data1!$CX$11:$CX$20</definedName>
    <definedName name="A125196378C_Latest">Data1!$CX$20</definedName>
    <definedName name="A125196382V">Data1!$DD$1:$DD$10,Data1!$DD$11:$DD$20</definedName>
    <definedName name="A125196382V_Data">Data1!$DD$11:$DD$20</definedName>
    <definedName name="A125196382V_Latest">Data1!$DD$20</definedName>
    <definedName name="A125196386C">Data1!$DG$1:$DG$10,Data1!$DG$11:$DG$20</definedName>
    <definedName name="A125196386C_Data">Data1!$DG$11:$DG$20</definedName>
    <definedName name="A125196386C_Latest">Data1!$DG$20</definedName>
    <definedName name="A125196390V">Data1!$DV$1:$DV$10,Data1!$DV$11:$DV$20</definedName>
    <definedName name="A125196390V_Data">Data1!$DV$11:$DV$20</definedName>
    <definedName name="A125196390V_Latest">Data1!$DV$20</definedName>
    <definedName name="A125196394C">Data1!$EB$1:$EB$10,Data1!$EB$11:$EB$20</definedName>
    <definedName name="A125196394C_Data">Data1!$EB$11:$EB$20</definedName>
    <definedName name="A125196394C_Latest">Data1!$EB$20</definedName>
    <definedName name="A125196750L">Data1!$EZ$1:$EZ$10,Data1!$EZ$11:$EZ$20</definedName>
    <definedName name="A125196750L_Data">Data1!$EZ$11:$EZ$20</definedName>
    <definedName name="A125196750L_Latest">Data1!$EZ$20</definedName>
    <definedName name="A125196754W">Data1!$EH$1:$EH$10,Data1!$EH$11:$EH$20</definedName>
    <definedName name="A125196754W_Data">Data1!$EH$11:$EH$20</definedName>
    <definedName name="A125196754W_Latest">Data1!$EH$20</definedName>
    <definedName name="A125196758F">Data1!$EQ$1:$EQ$10,Data1!$EQ$11:$EQ$20</definedName>
    <definedName name="A125196758F_Data">Data1!$EQ$11:$EQ$20</definedName>
    <definedName name="A125196758F_Latest">Data1!$EQ$20</definedName>
    <definedName name="A125196762W">Data1!$ET$1:$ET$10,Data1!$ET$11:$ET$20</definedName>
    <definedName name="A125196762W_Data">Data1!$ET$11:$ET$20</definedName>
    <definedName name="A125196762W_Latest">Data1!$ET$20</definedName>
    <definedName name="A125196766F">Data1!$EW$1:$EW$10,Data1!$EW$11:$EW$20</definedName>
    <definedName name="A125196766F_Data">Data1!$EW$11:$EW$20</definedName>
    <definedName name="A125196766F_Latest">Data1!$EW$20</definedName>
    <definedName name="A125196770W">Data1!$FF$1:$FF$10,Data1!$FF$11:$FF$20</definedName>
    <definedName name="A125196770W_Data">Data1!$FF$11:$FF$20</definedName>
    <definedName name="A125196770W_Latest">Data1!$FF$20</definedName>
    <definedName name="A125196774F">Data1!$EE$1:$EE$10,Data1!$EE$11:$EE$20</definedName>
    <definedName name="A125196774F_Data">Data1!$EE$11:$EE$20</definedName>
    <definedName name="A125196774F_Latest">Data1!$EE$20</definedName>
    <definedName name="A125196778R">Data1!$EK$1:$EK$10,Data1!$EK$11:$EK$20</definedName>
    <definedName name="A125196778R_Data">Data1!$EK$11:$EK$20</definedName>
    <definedName name="A125196778R_Latest">Data1!$EK$20</definedName>
    <definedName name="A125196782F">Data1!$EN$1:$EN$10,Data1!$EN$11:$EN$20</definedName>
    <definedName name="A125196782F_Data">Data1!$EN$11:$EN$20</definedName>
    <definedName name="A125196782F_Latest">Data1!$EN$20</definedName>
    <definedName name="A125196786R">Data1!$FC$1:$FC$10,Data1!$FC$11:$FC$20</definedName>
    <definedName name="A125196786R_Data">Data1!$FC$11:$FC$20</definedName>
    <definedName name="A125196786R_Latest">Data1!$FC$20</definedName>
    <definedName name="A125196790F">Data1!$FI$1:$FI$10,Data1!$FI$11:$FI$20</definedName>
    <definedName name="A125196790F_Data">Data1!$FI$11:$FI$20</definedName>
    <definedName name="A125196790F_Latest">Data1!$FI$20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0" i="7" l="1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C39" i="7"/>
  <c r="C24" i="7" s="1" a="1"/>
  <c r="C24" i="7" s="1"/>
  <c r="A8" i="7"/>
  <c r="B7" i="7"/>
  <c r="B6" i="7"/>
  <c r="B5" i="7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C36" i="6"/>
  <c r="C22" i="6" s="1" a="1"/>
  <c r="C22" i="6" s="1"/>
  <c r="A8" i="6"/>
  <c r="B7" i="6"/>
  <c r="B6" i="6"/>
  <c r="B5" i="6"/>
  <c r="B27" i="5"/>
  <c r="A27" i="7" s="1"/>
  <c r="C17" i="6" l="1" a="1"/>
  <c r="C17" i="6" s="1"/>
  <c r="G19" i="6" a="1"/>
  <c r="G19" i="6" s="1"/>
  <c r="C15" i="6" a="1"/>
  <c r="C15" i="6" s="1"/>
  <c r="C19" i="6" a="1"/>
  <c r="C19" i="6" s="1"/>
  <c r="G15" i="6" a="1"/>
  <c r="G15" i="6" s="1"/>
  <c r="G17" i="6" a="1"/>
  <c r="G17" i="6" s="1"/>
  <c r="C14" i="6" a="1"/>
  <c r="C14" i="6" s="1"/>
  <c r="C16" i="6" a="1"/>
  <c r="C16" i="6" s="1"/>
  <c r="C18" i="6" a="1"/>
  <c r="C18" i="6" s="1"/>
  <c r="C20" i="6" a="1"/>
  <c r="C20" i="6" s="1"/>
  <c r="G14" i="6" a="1"/>
  <c r="G14" i="6" s="1"/>
  <c r="G16" i="6" a="1"/>
  <c r="G16" i="6" s="1"/>
  <c r="G18" i="6" a="1"/>
  <c r="G18" i="6" s="1"/>
  <c r="C21" i="6" a="1"/>
  <c r="C21" i="6" s="1"/>
  <c r="C15" i="7" a="1"/>
  <c r="C15" i="7" s="1"/>
  <c r="C14" i="7" a="1"/>
  <c r="C14" i="7" s="1"/>
  <c r="C16" i="7" a="1"/>
  <c r="C16" i="7" s="1"/>
  <c r="C18" i="7" a="1"/>
  <c r="C18" i="7" s="1"/>
  <c r="G14" i="7" a="1"/>
  <c r="G14" i="7" s="1"/>
  <c r="G16" i="7" a="1"/>
  <c r="G16" i="7" s="1"/>
  <c r="C19" i="7" a="1"/>
  <c r="C19" i="7" s="1"/>
  <c r="C17" i="7" a="1"/>
  <c r="C17" i="7" s="1"/>
  <c r="G15" i="7" a="1"/>
  <c r="G15" i="7" s="1"/>
  <c r="G17" i="7" a="1"/>
  <c r="G17" i="7" s="1"/>
  <c r="A27" i="6"/>
  <c r="C24" i="6" a="1"/>
  <c r="C24" i="6" s="1"/>
  <c r="G18" i="7" a="1"/>
  <c r="G18" i="7" s="1"/>
  <c r="G19" i="7" a="1"/>
  <c r="G19" i="7" s="1"/>
  <c r="G20" i="7" a="1"/>
  <c r="G20" i="7" s="1"/>
  <c r="G21" i="7" a="1"/>
  <c r="G21" i="7" s="1"/>
  <c r="G22" i="7" a="1"/>
  <c r="G22" i="7" s="1"/>
  <c r="G23" i="7" a="1"/>
  <c r="G23" i="7" s="1"/>
  <c r="G24" i="7" a="1"/>
  <c r="G24" i="7" s="1"/>
  <c r="D39" i="7"/>
  <c r="C20" i="7" a="1"/>
  <c r="C20" i="7" s="1"/>
  <c r="C21" i="7" a="1"/>
  <c r="C21" i="7" s="1"/>
  <c r="C22" i="7" a="1"/>
  <c r="C22" i="7" s="1"/>
  <c r="C23" i="7" a="1"/>
  <c r="C23" i="7" s="1"/>
  <c r="G20" i="6" a="1"/>
  <c r="G20" i="6" s="1"/>
  <c r="G21" i="6" a="1"/>
  <c r="G21" i="6" s="1"/>
  <c r="G22" i="6" a="1"/>
  <c r="G22" i="6" s="1"/>
  <c r="G23" i="6" a="1"/>
  <c r="G23" i="6" s="1"/>
  <c r="G24" i="6" a="1"/>
  <c r="G24" i="6" s="1"/>
  <c r="D36" i="6"/>
  <c r="C23" i="6" a="1"/>
  <c r="C23" i="6" s="1"/>
  <c r="H24" i="7" l="1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E39" i="7"/>
  <c r="D24" i="7" a="1"/>
  <c r="D24" i="7" s="1"/>
  <c r="D23" i="7" a="1"/>
  <c r="D23" i="7" s="1"/>
  <c r="D22" i="7" a="1"/>
  <c r="D22" i="7" s="1"/>
  <c r="D21" i="7" a="1"/>
  <c r="D21" i="7" s="1"/>
  <c r="D20" i="7" a="1"/>
  <c r="D20" i="7" s="1"/>
  <c r="D19" i="7" a="1"/>
  <c r="D19" i="7" s="1"/>
  <c r="D18" i="7" a="1"/>
  <c r="D18" i="7" s="1"/>
  <c r="D17" i="7" a="1"/>
  <c r="D17" i="7" s="1"/>
  <c r="D16" i="7" a="1"/>
  <c r="D16" i="7" s="1"/>
  <c r="D15" i="7" a="1"/>
  <c r="D15" i="7" s="1"/>
  <c r="D14" i="7" a="1"/>
  <c r="D14" i="7" s="1"/>
  <c r="D15" i="6" a="1"/>
  <c r="D15" i="6" s="1"/>
  <c r="H24" i="6" a="1"/>
  <c r="H24" i="6" s="1"/>
  <c r="H23" i="6" a="1"/>
  <c r="H23" i="6" s="1"/>
  <c r="H22" i="6" a="1"/>
  <c r="H22" i="6" s="1"/>
  <c r="H21" i="6" a="1"/>
  <c r="H21" i="6" s="1"/>
  <c r="H20" i="6" a="1"/>
  <c r="H20" i="6" s="1"/>
  <c r="H19" i="6" a="1"/>
  <c r="H19" i="6" s="1"/>
  <c r="H18" i="6" a="1"/>
  <c r="H18" i="6" s="1"/>
  <c r="H17" i="6" a="1"/>
  <c r="H17" i="6" s="1"/>
  <c r="H16" i="6" a="1"/>
  <c r="H16" i="6" s="1"/>
  <c r="H15" i="6" a="1"/>
  <c r="H15" i="6" s="1"/>
  <c r="H14" i="6" a="1"/>
  <c r="H14" i="6" s="1"/>
  <c r="D14" i="6" a="1"/>
  <c r="D14" i="6" s="1"/>
  <c r="E36" i="6"/>
  <c r="D19" i="6" a="1"/>
  <c r="D19" i="6" s="1"/>
  <c r="D18" i="6" a="1"/>
  <c r="D18" i="6" s="1"/>
  <c r="D24" i="6" a="1"/>
  <c r="D24" i="6" s="1"/>
  <c r="D23" i="6" a="1"/>
  <c r="D23" i="6" s="1"/>
  <c r="D22" i="6" a="1"/>
  <c r="D22" i="6" s="1"/>
  <c r="D21" i="6" a="1"/>
  <c r="D21" i="6" s="1"/>
  <c r="D20" i="6" a="1"/>
  <c r="D20" i="6" s="1"/>
  <c r="D17" i="6" a="1"/>
  <c r="D17" i="6" s="1"/>
  <c r="D16" i="6" a="1"/>
  <c r="D16" i="6" s="1"/>
  <c r="E24" i="7" l="1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24" i="7" a="1"/>
  <c r="I24" i="7" s="1"/>
  <c r="I23" i="7" a="1"/>
  <c r="I23" i="7" s="1"/>
  <c r="I22" i="7" a="1"/>
  <c r="I22" i="7" s="1"/>
  <c r="I21" i="7" a="1"/>
  <c r="I21" i="7" s="1"/>
  <c r="I20" i="7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E24" i="6" a="1"/>
  <c r="E24" i="6" s="1"/>
  <c r="E23" i="6" a="1"/>
  <c r="E23" i="6" s="1"/>
  <c r="E22" i="6" a="1"/>
  <c r="E22" i="6" s="1"/>
  <c r="E21" i="6" a="1"/>
  <c r="E21" i="6" s="1"/>
  <c r="E20" i="6" a="1"/>
  <c r="E20" i="6" s="1"/>
  <c r="E19" i="6" a="1"/>
  <c r="E19" i="6" s="1"/>
  <c r="E18" i="6" a="1"/>
  <c r="E18" i="6" s="1"/>
  <c r="E17" i="6" a="1"/>
  <c r="E17" i="6" s="1"/>
  <c r="E16" i="6" a="1"/>
  <c r="E16" i="6" s="1"/>
  <c r="E15" i="6" a="1"/>
  <c r="E15" i="6" s="1"/>
  <c r="E14" i="6" a="1"/>
  <c r="E14" i="6" s="1"/>
  <c r="I14" i="6" a="1"/>
  <c r="I14" i="6" s="1"/>
  <c r="I17" i="6" a="1"/>
  <c r="I17" i="6" s="1"/>
  <c r="I24" i="6" a="1"/>
  <c r="I24" i="6" s="1"/>
  <c r="I23" i="6" a="1"/>
  <c r="I23" i="6" s="1"/>
  <c r="I22" i="6" a="1"/>
  <c r="I22" i="6" s="1"/>
  <c r="I21" i="6" a="1"/>
  <c r="I21" i="6" s="1"/>
  <c r="I20" i="6" a="1"/>
  <c r="I20" i="6" s="1"/>
  <c r="I19" i="6" a="1"/>
  <c r="I19" i="6" s="1"/>
  <c r="I18" i="6" a="1"/>
  <c r="I18" i="6" s="1"/>
  <c r="I16" i="6" a="1"/>
  <c r="I16" i="6" s="1"/>
  <c r="I15" i="6" a="1"/>
  <c r="I15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G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9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9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9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9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9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9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0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20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G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9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9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9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9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9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9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9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9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9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0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20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0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20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20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<sst xmlns="http://schemas.openxmlformats.org/spreadsheetml/2006/main" count="6418" uniqueCount="994">
  <si>
    <t>Employed ;  Persons ;</t>
  </si>
  <si>
    <t>Employed ;  &gt; Males ;</t>
  </si>
  <si>
    <t>Employed ;  &gt; Females ;</t>
  </si>
  <si>
    <t>&gt; Full-time workers ;  Persons ;</t>
  </si>
  <si>
    <t>&gt; Full-time workers ;  &gt; Males ;</t>
  </si>
  <si>
    <t>&gt; Full-time workers ;  &gt; Females ;</t>
  </si>
  <si>
    <t>&gt;&gt; Full-time workers who worked full-time last week ;  Persons ;</t>
  </si>
  <si>
    <t>&gt;&gt; Full-time workers who worked full-time last week ;  &gt; Males ;</t>
  </si>
  <si>
    <t>&gt;&gt; Full-time workers who worked full-time last week ;  &gt; Females ;</t>
  </si>
  <si>
    <t>&gt;&gt; Full-time workers who worked part-time last week ;  Persons ;</t>
  </si>
  <si>
    <t>&gt;&gt; Full-time workers who worked part-time last week ;  &gt; Males ;</t>
  </si>
  <si>
    <t>&gt;&gt; Full-time workers who worked part-time last week ;  &gt; Females ;</t>
  </si>
  <si>
    <t>&gt;&gt;&gt; Full-time workers who worked part-time for non-economic reasons ;  Persons ;</t>
  </si>
  <si>
    <t>&gt;&gt;&gt; Full-time workers who worked part-time for non-economic reasons ;  &gt; Males ;</t>
  </si>
  <si>
    <t>&gt;&gt;&gt; Full-time workers who worked part-time for non-economic reasons ;  &gt; Females ;</t>
  </si>
  <si>
    <t>&gt;&gt;&gt; Underemployed full-time workers who worked part-time for economic reasons ;  Persons ;</t>
  </si>
  <si>
    <t>&gt;&gt;&gt; Underemployed full-time workers who worked part-time for economic reasons ;  &gt; Males ;</t>
  </si>
  <si>
    <t>&gt;&gt;&gt; Underemployed full-time workers who worked part-time for economic reasons ;  &gt; Females ;</t>
  </si>
  <si>
    <t>&gt; Part-time workers ;  Persons ;</t>
  </si>
  <si>
    <t>&gt; Part-time workers ;  &gt; Males ;</t>
  </si>
  <si>
    <t>&gt; Part-time workers ;  &gt; Females ;</t>
  </si>
  <si>
    <t>&gt;&gt; Part-time workers who did not prefer or were unavailable for more hours ;  Persons ;</t>
  </si>
  <si>
    <t>&gt;&gt; Part-time workers who did not prefer or were unavailable for more hours ;  &gt; Males ;</t>
  </si>
  <si>
    <t>&gt;&gt; Part-time workers who did not prefer or were unavailable for more hours ;  &gt; Females ;</t>
  </si>
  <si>
    <t>&gt;&gt; Underemployed part-time workers who were available for more hours ;  Persons ;</t>
  </si>
  <si>
    <t>&gt;&gt; Underemployed part-time workers who were available for more hours ;  &gt; Males ;</t>
  </si>
  <si>
    <t>&gt;&gt; Underemployed part-time workers who were available for more hours ;  &gt; Females ;</t>
  </si>
  <si>
    <t>&gt;&gt;&gt; Underemployed part-time workers who were available for more part-time hours ;  Persons ;</t>
  </si>
  <si>
    <t>&gt;&gt;&gt; Underemployed part-time workers who were available for more part-time hours ;  &gt; Males ;</t>
  </si>
  <si>
    <t>&gt;&gt;&gt; Underemployed part-time workers who were available for more part-time hours ;  &gt; Females ;</t>
  </si>
  <si>
    <t>&gt;&gt;&gt; Underemployed part-time workers who were available for full-time hours ;  Persons ;</t>
  </si>
  <si>
    <t>&gt;&gt;&gt; Underemployed part-time workers who were available for full-time hours ;  &gt; Males ;</t>
  </si>
  <si>
    <t>&gt;&gt;&gt; Underemployed part-time workers who were available for full-time hours ;  &gt; Females ;</t>
  </si>
  <si>
    <t>15-64 years ;  Employed ;  Persons ;</t>
  </si>
  <si>
    <t>15-64 years ;  Employed ;  &gt; Males ;</t>
  </si>
  <si>
    <t>15-64 years ;  Employed ;  &gt; Females ;</t>
  </si>
  <si>
    <t>15-64 years ;  &gt; Full-time workers ;  Persons ;</t>
  </si>
  <si>
    <t>15-64 years ;  &gt; Full-time workers ;  &gt; Males ;</t>
  </si>
  <si>
    <t>15-64 years ;  &gt; Full-time workers ;  &gt; Females ;</t>
  </si>
  <si>
    <t>15-64 years ;  &gt;&gt; Full-time workers who worked full-time last week ;  Persons ;</t>
  </si>
  <si>
    <t>15-64 years ;  &gt;&gt; Full-time workers who worked full-time last week ;  &gt; Males ;</t>
  </si>
  <si>
    <t>15-64 years ;  &gt;&gt; Full-time workers who worked full-time last week ;  &gt; Females ;</t>
  </si>
  <si>
    <t>15-64 years ;  &gt;&gt; Full-time workers who worked part-time last week ;  Persons ;</t>
  </si>
  <si>
    <t>15-64 years ;  &gt;&gt; Full-time workers who worked part-time last week ;  &gt; Males ;</t>
  </si>
  <si>
    <t>15-64 years ;  &gt;&gt; Full-time workers who worked part-time last week ;  &gt; Females ;</t>
  </si>
  <si>
    <t>15-64 years ;  &gt;&gt;&gt; Full-time workers who worked part-time for non-economic reasons ;  Persons ;</t>
  </si>
  <si>
    <t>15-64 years ;  &gt;&gt;&gt; Full-time workers who worked part-time for non-economic reasons ;  &gt; Males ;</t>
  </si>
  <si>
    <t>15-64 years ;  &gt;&gt;&gt; Full-time workers who worked part-time for non-economic reasons ;  &gt; Females ;</t>
  </si>
  <si>
    <t>15-64 years ;  &gt;&gt;&gt; Underemployed full-time workers who worked part-time for economic reasons ;  Persons ;</t>
  </si>
  <si>
    <t>15-64 years ;  &gt;&gt;&gt; Underemployed full-time workers who worked part-time for economic reasons ;  &gt; Males ;</t>
  </si>
  <si>
    <t>15-64 years ;  &gt;&gt;&gt; Underemployed full-time workers who worked part-time for economic reasons ;  &gt; Females ;</t>
  </si>
  <si>
    <t>15-64 years ;  &gt; Part-time workers ;  Persons ;</t>
  </si>
  <si>
    <t>15-64 years ;  &gt; Part-time workers ;  &gt; Males ;</t>
  </si>
  <si>
    <t>15-64 years ;  &gt; Part-time workers ;  &gt; Females ;</t>
  </si>
  <si>
    <t>15-64 years ;  &gt;&gt; Part-time workers who did not prefer or were unavailable for more hours ;  Persons ;</t>
  </si>
  <si>
    <t>15-64 years ;  &gt;&gt; Part-time workers who did not prefer or were unavailable for more hours ;  &gt; Males ;</t>
  </si>
  <si>
    <t>15-64 years ;  &gt;&gt; Part-time workers who did not prefer or were unavailable for more hours ;  &gt; Females ;</t>
  </si>
  <si>
    <t>15-64 years ;  &gt;&gt; Underemployed part-time workers who were available for more hours ;  Persons ;</t>
  </si>
  <si>
    <t>15-64 years ;  &gt;&gt; Underemployed part-time workers who were available for more hours ;  &gt; Males ;</t>
  </si>
  <si>
    <t>15-64 years ;  &gt;&gt; Underemployed part-time workers who were available for more hours ;  &gt; Females ;</t>
  </si>
  <si>
    <t>15-64 years ;  &gt;&gt;&gt; Underemployed part-time workers who were available for more part-time hours ;  Persons ;</t>
  </si>
  <si>
    <t>15-64 years ;  &gt;&gt;&gt; Underemployed part-time workers who were available for more part-time hours ;  &gt; Males ;</t>
  </si>
  <si>
    <t>15-64 years ;  &gt;&gt;&gt; Underemployed part-time workers who were available for more part-time hours ;  &gt; Females ;</t>
  </si>
  <si>
    <t>15-64 years ;  &gt;&gt;&gt; Underemployed part-time workers who were available for full-time hours ;  Persons ;</t>
  </si>
  <si>
    <t>15-64 years ;  &gt;&gt;&gt; Underemployed part-time workers who were available for full-time hours ;  &gt; Males ;</t>
  </si>
  <si>
    <t>15-64 years ;  &gt;&gt;&gt; Underemployed part-time workers who were available for full-time hours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</si>
  <si>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</si>
  <si>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</si>
  <si>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</si>
  <si>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Full-time workers ;  Persons ;</t>
  </si>
  <si>
    <t>&gt; 15-24 years ;  &gt; Full-time workers ;  &gt; Males ;</t>
  </si>
  <si>
    <t>&gt; 15-24 years ;  &gt; Full-time workers ;  &gt; Females ;</t>
  </si>
  <si>
    <t>&gt; 15-24 years ;  &gt;&gt; Full-time workers who worked full-time last week ;  Persons ;</t>
  </si>
  <si>
    <t>&gt; 15-24 years ;  &gt;&gt; Full-time workers who worked full-time last week ;  &gt; Males ;</t>
  </si>
  <si>
    <t>&gt; 15-24 years ;  &gt;&gt; Full-time workers who worked full-time last week ;  &gt; Females ;</t>
  </si>
  <si>
    <t>&gt; 15-24 years ;  &gt;&gt; Full-time workers who worked part-time last week ;  Persons ;</t>
  </si>
  <si>
    <t>&gt; 15-24 years ;  &gt;&gt; Full-time workers who worked part-time last week ;  &gt; Males ;</t>
  </si>
  <si>
    <t>&gt; 15-24 years ;  &gt;&gt; Full-time workers who worked part-time last week ;  &gt; Females ;</t>
  </si>
  <si>
    <t>&gt; 15-24 years ;  &gt;&gt;&gt; Full-time workers who worked part-time for non-economic reasons ;  Persons ;</t>
  </si>
  <si>
    <t>&gt; 15-24 years ;  &gt;&gt;&gt; Full-time workers who worked part-time for non-economic reasons ;  &gt; Males ;</t>
  </si>
  <si>
    <t>&gt; 15-24 years ;  &gt;&gt;&gt; Full-time workers who worked part-time for non-economic reasons ;  &gt; Females ;</t>
  </si>
  <si>
    <t>&gt; 15-24 years ;  &gt;&gt;&gt; Underemployed full-time workers who worked part-time for economic reasons ;  Persons ;</t>
  </si>
  <si>
    <t>&gt; 15-24 years ;  &gt;&gt;&gt; Underemployed full-time workers who worked part-time for economic reasons ;  &gt; Males ;</t>
  </si>
  <si>
    <t>&gt; 15-24 years ;  &gt;&gt;&gt; Underemployed full-time workers who worked part-time for economic reasons ;  &gt; Females ;</t>
  </si>
  <si>
    <t>&gt; 15-24 years ;  &gt; Part-time workers ;  Persons ;</t>
  </si>
  <si>
    <t>&gt; 15-24 years ;  &gt; Part-time workers ;  &gt; Males ;</t>
  </si>
  <si>
    <t>&gt; 15-24 years ;  &gt; Part-time workers ;  &gt; Females ;</t>
  </si>
  <si>
    <t>&gt; 15-24 years ;  &gt;&gt; Part-time workers who did not prefer or were unavailable for more hours ;  Persons ;</t>
  </si>
  <si>
    <t>&gt; 15-24 years ;  &gt;&gt; Part-time workers who did not prefer or were unavailable for more hours ;  &gt; Males ;</t>
  </si>
  <si>
    <t>&gt; 15-24 years ;  &gt;&gt; Part-time workers who did not prefer or were unavailable for more hours ;  &gt; Females ;</t>
  </si>
  <si>
    <t>&gt; 15-24 years ;  &gt;&gt; Underemployed part-time workers who were available for more hours ;  Persons ;</t>
  </si>
  <si>
    <t>&gt; 15-24 years ;  &gt;&gt; Underemployed part-time workers who were available for more hours ;  &gt; Males ;</t>
  </si>
  <si>
    <t>&gt; 15-24 years ;  &gt;&gt; Underemployed part-time workers who were available for more hours ;  &gt; Females ;</t>
  </si>
  <si>
    <t>&gt; 15-24 years ;  &gt;&gt;&gt; Underemployed part-time workers who were available for more part-time hours ;  Persons ;</t>
  </si>
  <si>
    <t>&gt; 15-24 years ;  &gt;&gt;&gt; Underemployed part-time workers who were available for more part-time hours ;  &gt; Males ;</t>
  </si>
  <si>
    <t>&gt; 15-24 years ;  &gt;&gt;&gt; Underemployed part-time workers who were available for more part-time hours ;  &gt; Females ;</t>
  </si>
  <si>
    <t>&gt; 15-24 years ;  &gt;&gt;&gt; Underemployed part-time workers who were available for full-time hours ;  Persons ;</t>
  </si>
  <si>
    <t>&gt; 15-24 years ;  &gt;&gt;&gt; Underemployed part-time workers who were available for full-time hours ;  &gt; Males ;</t>
  </si>
  <si>
    <t>&gt; 15-24 years ;  &gt;&gt;&gt; Underemployed part-time workers who were available for full-time hours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</si>
  <si>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</si>
  <si>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</si>
  <si>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</si>
  <si>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Full-time workers ;  Persons ;</t>
  </si>
  <si>
    <t>&gt; 25-44 years ;  &gt; Full-time workers ;  &gt; Males ;</t>
  </si>
  <si>
    <t>&gt; 25-44 years ;  &gt; Full-time workers ;  &gt; Females ;</t>
  </si>
  <si>
    <t>&gt; 25-44 years ;  &gt;&gt; Full-time workers who worked full-time last week ;  Persons ;</t>
  </si>
  <si>
    <t>&gt; 25-44 years ;  &gt;&gt; Full-time workers who worked full-time last week ;  &gt; Males ;</t>
  </si>
  <si>
    <t>&gt; 25-44 years ;  &gt;&gt; Full-time workers who worked full-time last week ;  &gt; Females ;</t>
  </si>
  <si>
    <t>&gt; 25-44 years ;  &gt;&gt; Full-time workers who worked part-time last week ;  Persons ;</t>
  </si>
  <si>
    <t>&gt; 25-44 years ;  &gt;&gt; Full-time workers who worked part-time last week ;  &gt; Males ;</t>
  </si>
  <si>
    <t>&gt; 25-44 years ;  &gt;&gt; Full-time workers who worked part-time last week ;  &gt; Females ;</t>
  </si>
  <si>
    <t>&gt; 25-44 years ;  &gt;&gt;&gt; Full-time workers who worked part-time for non-economic reasons ;  Persons ;</t>
  </si>
  <si>
    <t>&gt; 25-44 years ;  &gt;&gt;&gt; Full-time workers who worked part-time for non-economic reasons ;  &gt; Males ;</t>
  </si>
  <si>
    <t>&gt; 25-44 years ;  &gt;&gt;&gt; Full-time workers who worked part-time for non-economic reasons ;  &gt; Females ;</t>
  </si>
  <si>
    <t>&gt; 25-44 years ;  &gt;&gt;&gt; Underemployed full-time workers who worked part-time for economic reasons ;  Persons ;</t>
  </si>
  <si>
    <t>&gt; 25-44 years ;  &gt;&gt;&gt; Underemployed full-time workers who worked part-time for economic reasons ;  &gt; Males ;</t>
  </si>
  <si>
    <t>&gt; 25-44 years ;  &gt;&gt;&gt; Underemployed full-time workers who worked part-time for economic reasons ;  &gt; Females ;</t>
  </si>
  <si>
    <t>&gt; 25-44 years ;  &gt; Part-time workers ;  Persons ;</t>
  </si>
  <si>
    <t>&gt; 25-44 years ;  &gt; Part-time workers ;  &gt; Males ;</t>
  </si>
  <si>
    <t>&gt; 25-44 years ;  &gt; Part-time workers ;  &gt; Females ;</t>
  </si>
  <si>
    <t>&gt; 25-44 years ;  &gt;&gt; Part-time workers who did not prefer or were unavailable for more hours ;  Persons ;</t>
  </si>
  <si>
    <t>&gt; 25-44 years ;  &gt;&gt; Part-time workers who did not prefer or were unavailable for more hours ;  &gt; Males ;</t>
  </si>
  <si>
    <t>&gt; 25-44 years ;  &gt;&gt; Part-time workers who did not prefer or were unavailable for more hours ;  &gt; Females ;</t>
  </si>
  <si>
    <t>&gt; 25-44 years ;  &gt;&gt; Underemployed part-time workers who were available for more hours ;  Persons ;</t>
  </si>
  <si>
    <t>&gt; 25-44 years ;  &gt;&gt; Underemployed part-time workers who were available for more hours ;  &gt; Males ;</t>
  </si>
  <si>
    <t>&gt; 25-44 years ;  &gt;&gt; Underemployed part-time workers who were available for more hours ;  &gt; Females ;</t>
  </si>
  <si>
    <t>&gt; 25-44 years ;  &gt;&gt;&gt; Underemployed part-time workers who were available for more part-time hours ;  Persons ;</t>
  </si>
  <si>
    <t>&gt; 25-44 years ;  &gt;&gt;&gt; Underemployed part-time workers who were available for more part-time hours ;  &gt; Males ;</t>
  </si>
  <si>
    <t>&gt; 25-44 years ;  &gt;&gt;&gt; Underemployed part-time workers who were available for more part-time hours ;  &gt; Females ;</t>
  </si>
  <si>
    <t>&gt; 25-44 years ;  &gt;&gt;&gt; Underemployed part-time workers who were available for full-time hours ;  Persons ;</t>
  </si>
  <si>
    <t>&gt; 25-44 years ;  &gt;&gt;&gt; Underemployed part-time workers who were available for full-time hours ;  &gt; Males ;</t>
  </si>
  <si>
    <t>&gt; 25-44 years ;  &gt;&gt;&gt; Underemployed part-time workers who were available for full-time hours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</si>
  <si>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</si>
  <si>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</si>
  <si>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</si>
  <si>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Full-time workers ;  Persons ;</t>
  </si>
  <si>
    <t>&gt; 45-64 years ;  &gt; Full-time workers ;  &gt; Males ;</t>
  </si>
  <si>
    <t>&gt; 45-64 years ;  &gt; Full-time workers ;  &gt; Females ;</t>
  </si>
  <si>
    <t>&gt; 45-64 years ;  &gt;&gt; Full-time workers who worked full-time last week ;  Persons ;</t>
  </si>
  <si>
    <t>&gt; 45-64 years ;  &gt;&gt; Full-time workers who worked full-time last week ;  &gt; Males ;</t>
  </si>
  <si>
    <t>&gt; 45-64 years ;  &gt;&gt; Full-time workers who worked full-time last week ;  &gt; Females ;</t>
  </si>
  <si>
    <t>&gt; 45-64 years ;  &gt;&gt; Full-time workers who worked part-time last week ;  Persons ;</t>
  </si>
  <si>
    <t>&gt; 45-64 years ;  &gt;&gt; Full-time workers who worked part-time last week ;  &gt; Males ;</t>
  </si>
  <si>
    <t>&gt; 45-64 years ;  &gt;&gt; Full-time workers who worked part-time last week ;  &gt; Females ;</t>
  </si>
  <si>
    <t>&gt; 45-64 years ;  &gt;&gt;&gt; Full-time workers who worked part-time for non-economic reasons ;  Persons ;</t>
  </si>
  <si>
    <t>&gt; 45-64 years ;  &gt;&gt;&gt; Full-time workers who worked part-time for non-economic reasons ;  &gt; Males ;</t>
  </si>
  <si>
    <t>&gt; 45-64 years ;  &gt;&gt;&gt; Full-time workers who worked part-time for non-economic reasons ;  &gt; Females ;</t>
  </si>
  <si>
    <t>&gt; 45-64 years ;  &gt;&gt;&gt; Underemployed full-time workers who worked part-time for economic reasons ;  Persons ;</t>
  </si>
  <si>
    <t>&gt; 45-64 years ;  &gt;&gt;&gt; Underemployed full-time workers who worked part-time for economic reasons ;  &gt; Males ;</t>
  </si>
  <si>
    <t>&gt; 45-64 years ;  &gt;&gt;&gt; Underemployed full-time workers who worked part-time for economic reasons ;  &gt; Females ;</t>
  </si>
  <si>
    <t>&gt; 45-64 years ;  &gt; Part-time workers ;  Persons ;</t>
  </si>
  <si>
    <t>&gt; 45-64 years ;  &gt; Part-time workers ;  &gt; Males ;</t>
  </si>
  <si>
    <t>&gt; 45-64 years ;  &gt; Part-time workers ;  &gt; Females ;</t>
  </si>
  <si>
    <t>&gt; 45-64 years ;  &gt;&gt; Part-time workers who did not prefer or were unavailable for more hours ;  Persons ;</t>
  </si>
  <si>
    <t>&gt; 45-64 years ;  &gt;&gt; Part-time workers who did not prefer or were unavailable for more hours ;  &gt; Males ;</t>
  </si>
  <si>
    <t>&gt; 45-64 years ;  &gt;&gt; Part-time workers who did not prefer or were unavailable for more hours ;  &gt; Females ;</t>
  </si>
  <si>
    <t>&gt; 45-64 years ;  &gt;&gt; Underemployed part-time workers who were available for more hours ;  Persons ;</t>
  </si>
  <si>
    <t>&gt; 45-64 years ;  &gt;&gt; Underemployed part-time workers who were available for more hours ;  &gt; Males ;</t>
  </si>
  <si>
    <t>&gt; 45-64 years ;  &gt;&gt; Underemployed part-time workers who were available for more hours ;  &gt; Females ;</t>
  </si>
  <si>
    <t>&gt; 45-64 years ;  &gt;&gt;&gt; Underemployed part-time workers who were available for more part-time hours ;  Persons ;</t>
  </si>
  <si>
    <t>&gt; 45-64 years ;  &gt;&gt;&gt; Underemployed part-time workers who were available for more part-time hours ;  &gt; Males ;</t>
  </si>
  <si>
    <t>&gt; 45-64 years ;  &gt;&gt;&gt; Underemployed part-time workers who were available for more part-time hours ;  &gt; Females ;</t>
  </si>
  <si>
    <t>&gt; 45-64 years ;  &gt;&gt;&gt; Underemployed part-time workers who were available for full-time hours ;  Persons ;</t>
  </si>
  <si>
    <t>&gt; 45-64 years ;  &gt;&gt;&gt; Underemployed part-time workers who were available for full-time hours ;  &gt; Males ;</t>
  </si>
  <si>
    <t>&gt; 45-64 years ;  &gt;&gt;&gt; Underemployed part-time workers who were available for full-time hours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</si>
  <si>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</si>
  <si>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</si>
  <si>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</si>
  <si>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Full-time workers ;  Persons ;</t>
  </si>
  <si>
    <t>65 years and over ;  &gt; Full-time workers ;  &gt; Males ;</t>
  </si>
  <si>
    <t>65 years and over ;  &gt; Full-time workers ;  &gt; Females ;</t>
  </si>
  <si>
    <t>65 years and over ;  &gt;&gt; Full-time workers who worked full-time last week ;  Persons ;</t>
  </si>
  <si>
    <t>65 years and over ;  &gt;&gt; Full-time workers who worked full-time last week ;  &gt; Males ;</t>
  </si>
  <si>
    <t>65 years and over ;  &gt;&gt; Full-time workers who worked full-time last week ;  &gt; Females ;</t>
  </si>
  <si>
    <t>65 years and over ;  &gt;&gt; Full-time workers who worked part-time last week ;  Persons ;</t>
  </si>
  <si>
    <t>65 years and over ;  &gt;&gt; Full-time workers who worked part-time last week ;  &gt; Males ;</t>
  </si>
  <si>
    <t>65 years and over ;  &gt;&gt; Full-time workers who worked part-time last week ;  &gt; Females ;</t>
  </si>
  <si>
    <t>65 years and over ;  &gt;&gt;&gt; Full-time workers who worked part-time for non-economic reasons ;  Persons ;</t>
  </si>
  <si>
    <t>65 years and over ;  &gt;&gt;&gt; Full-time workers who worked part-time for non-economic reasons ;  &gt; Males ;</t>
  </si>
  <si>
    <t>65 years and over ;  &gt;&gt;&gt; Full-time workers who worked part-time for non-economic reasons ;  &gt; Females ;</t>
  </si>
  <si>
    <t>65 years and over ;  &gt;&gt;&gt; Underemployed full-time workers who worked part-time for economic reasons ;  Persons ;</t>
  </si>
  <si>
    <t>65 years and over ;  &gt;&gt;&gt; Underemployed full-time workers who worked part-time for economic reasons ;  &gt; Males ;</t>
  </si>
  <si>
    <t>65 years and over ;  &gt;&gt;&gt; Underemployed full-time workers who worked part-time for economic reasons ;  &gt; Females ;</t>
  </si>
  <si>
    <t>65 years and over ;  &gt; Part-time workers ;  Persons ;</t>
  </si>
  <si>
    <t>65 years and over ;  &gt; Part-time workers ;  &gt; Males ;</t>
  </si>
  <si>
    <t>65 years and over ;  &gt; Part-time workers ;  &gt; Females ;</t>
  </si>
  <si>
    <t>65 years and over ;  &gt;&gt; Part-time workers who did not prefer or were unavailable for more hours ;  Persons ;</t>
  </si>
  <si>
    <t>65 years and over ;  &gt;&gt; Part-time workers who did not prefer or were unavailable for more hours ;  &gt; Males ;</t>
  </si>
  <si>
    <t>65 years and over ;  &gt;&gt; Part-time workers who did not prefer or were unavailable for more hours ;  &gt; Females ;</t>
  </si>
  <si>
    <t>65 years and over ;  &gt;&gt; Underemployed part-time workers who were available for more hours ;  Persons ;</t>
  </si>
  <si>
    <t>65 years and over ;  &gt;&gt; Underemployed part-time workers who were available for more hours ;  &gt; Males ;</t>
  </si>
  <si>
    <t>65 years and over ;  &gt;&gt; Underemployed part-time workers who were available for more hours ;  &gt; Females ;</t>
  </si>
  <si>
    <t>65 years and over ;  &gt;&gt;&gt; Underemployed part-time workers who were available for more part-time hours ;  Persons ;</t>
  </si>
  <si>
    <t>65 years and over ;  &gt;&gt;&gt; Underemployed part-time workers who were available for more part-time hours ;  &gt; Males ;</t>
  </si>
  <si>
    <t>65 years and over ;  &gt;&gt;&gt; Underemployed part-time workers who were available for more part-time hours ;  &gt; Females ;</t>
  </si>
  <si>
    <t>65 years and over ;  &gt;&gt;&gt; Underemployed part-time workers who were available for full-time hours ;  Persons ;</t>
  </si>
  <si>
    <t>65 years and over ;  &gt;&gt;&gt; Underemployed part-time workers who were available for full-time hours ;  &gt; Males ;</t>
  </si>
  <si>
    <t>65 years and over ;  &gt;&gt;&gt; Underemployed part-time workers who were available for full-time hours ;  &gt; Females ;</t>
  </si>
  <si>
    <t>New South Wales ;  Employed ;  Persons ;</t>
  </si>
  <si>
    <t>New South Wales ;  Employed ;  &gt; Males ;</t>
  </si>
  <si>
    <t>New South Wales ;  Employed ;  &gt; Females ;</t>
  </si>
  <si>
    <t>New South Wales ;  &gt; Full-time workers ;  Persons ;</t>
  </si>
  <si>
    <t>New South Wales ;  &gt; Full-time workers ;  &gt; Males ;</t>
  </si>
  <si>
    <t>New South Wales ;  &gt; Full-time workers ;  &gt; Females ;</t>
  </si>
  <si>
    <t>New South Wales ;  &gt;&gt; Full-time workers who worked full-time last week ;  Persons ;</t>
  </si>
  <si>
    <t>New South Wales ;  &gt;&gt; Full-time workers who worked full-time last week ;  &gt; Males ;</t>
  </si>
  <si>
    <t>New South Wales ;  &gt;&gt; Full-time workers who worked full-time last week ;  &gt; Females ;</t>
  </si>
  <si>
    <t>New South Wales ;  &gt;&gt; Full-time workers who worked part-time last week ;  Persons ;</t>
  </si>
  <si>
    <t>New South Wales ;  &gt;&gt; Full-time workers who worked part-time last week ;  &gt; Males ;</t>
  </si>
  <si>
    <t>New South Wales ;  &gt;&gt; Full-time workers who worked part-time last week ;  &gt; Females ;</t>
  </si>
  <si>
    <t>New South Wales ;  &gt;&gt;&gt; Full-time workers who worked part-time for non-economic reasons ;  Persons ;</t>
  </si>
  <si>
    <t>New South Wales ;  &gt;&gt;&gt; Full-time workers who worked part-time for non-economic reasons ;  &gt; Males ;</t>
  </si>
  <si>
    <t>New South Wales ;  &gt;&gt;&gt; Full-time workers who worked part-time for non-economic reasons ;  &gt; Females ;</t>
  </si>
  <si>
    <t>New South Wales ;  &gt;&gt;&gt; Underemployed full-time workers who worked part-time for economic reasons ;  Persons ;</t>
  </si>
  <si>
    <t>New South Wales ;  &gt;&gt;&gt; Underemployed full-time workers who worked part-time for economic reasons ;  &gt; Males ;</t>
  </si>
  <si>
    <t>New South Wales ;  &gt;&gt;&gt; Underemployed full-time workers who worked part-time for economic reasons ;  &gt; Females ;</t>
  </si>
  <si>
    <t>New South Wales ;  &gt; Part-time workers ;  Persons ;</t>
  </si>
  <si>
    <t>New South Wales ;  &gt; Part-time workers ;  &gt; Males ;</t>
  </si>
  <si>
    <t>New South Wales ;  &gt; Part-time workers ;  &gt; Females ;</t>
  </si>
  <si>
    <t>New South Wales ;  &gt;&gt; Part-time workers who did not prefer or were unavailable for more hours ;  Persons ;</t>
  </si>
  <si>
    <t>New South Wales ;  &gt;&gt; Part-time workers who did not prefer or were unavailable for more hours ;  &gt; Males ;</t>
  </si>
  <si>
    <t>New South Wales ;  &gt;&gt; Part-time workers who did not prefer or were unavailable for more hours ;  &gt; Females ;</t>
  </si>
  <si>
    <t>New South Wales ;  &gt;&gt; Underemployed part-time workers who were available for more hours ;  Persons ;</t>
  </si>
  <si>
    <t>New South Wales ;  &gt;&gt; Underemployed part-time workers who were available for more hours ;  &gt; Males ;</t>
  </si>
  <si>
    <t>New South Wales ;  &gt;&gt; Underemployed part-time workers who were available for more hours ;  &gt; Females ;</t>
  </si>
  <si>
    <t>New South Wales ;  &gt;&gt;&gt; Underemployed part-time workers who were available for more part-time hours ;  Persons ;</t>
  </si>
  <si>
    <t>New South Wales ;  &gt;&gt;&gt; Underemployed part-time workers who were available for more part-time hours ;  &gt; Males ;</t>
  </si>
  <si>
    <t>New South Wales ;  &gt;&gt;&gt; Underemployed part-time workers who were available for more part-time hours ;  &gt; Females ;</t>
  </si>
  <si>
    <t>New South Wales ;  &gt;&gt;&gt; Underemployed part-time workers who were available for full-time hours ;  Persons ;</t>
  </si>
  <si>
    <t>New South Wales ;  &gt;&gt;&gt; Underemployed part-time workers who were available for full-time hours ;  &gt; Males ;</t>
  </si>
  <si>
    <t>New South Wales ;  &gt;&gt;&gt; Underemployed part-time workers who were available for full-time hours ;  &gt; Females ;</t>
  </si>
  <si>
    <t>Victoria ;  Employed ;  Persons ;</t>
  </si>
  <si>
    <t>Victoria ;  Employed ;  &gt; Males ;</t>
  </si>
  <si>
    <t>Victoria ;  Employed ;  &gt; Females ;</t>
  </si>
  <si>
    <t>Victoria ;  &gt; Full-time workers ;  Persons ;</t>
  </si>
  <si>
    <t>Victoria ;  &gt; Full-time workers ;  &gt; Males ;</t>
  </si>
  <si>
    <t>Victoria ;  &gt; Full-time workers ;  &gt; Females ;</t>
  </si>
  <si>
    <t>Victoria ;  &gt;&gt; Full-time workers who worked full-time last week ;  Persons ;</t>
  </si>
  <si>
    <t>Victoria ;  &gt;&gt; Full-time workers who worked full-time last week ;  &gt; Males ;</t>
  </si>
  <si>
    <t>Victoria ;  &gt;&gt; Full-time workers who worked full-time last week ;  &gt; Females ;</t>
  </si>
  <si>
    <t>Victoria ;  &gt;&gt; Full-time workers who worked part-time last week ;  Persons ;</t>
  </si>
  <si>
    <t>Victoria ;  &gt;&gt; Full-time workers who worked part-time last week ;  &gt; Males ;</t>
  </si>
  <si>
    <t>Victoria ;  &gt;&gt; Full-time workers who worked part-time last week ;  &gt; Females ;</t>
  </si>
  <si>
    <t>Victoria ;  &gt;&gt;&gt; Full-time workers who worked part-time for non-economic reasons ;  Persons ;</t>
  </si>
  <si>
    <t>Victoria ;  &gt;&gt;&gt; Full-time workers who worked part-time for non-economic reasons ;  &gt; Males ;</t>
  </si>
  <si>
    <t>Victoria ;  &gt;&gt;&gt; Full-time workers who worked part-time for non-economic reasons ;  &gt; Females ;</t>
  </si>
  <si>
    <t>Victoria ;  &gt;&gt;&gt; Underemployed full-time workers who worked part-time for economic reasons ;  Persons ;</t>
  </si>
  <si>
    <t>Victoria ;  &gt;&gt;&gt; Underemployed full-time workers who worked part-time for economic reasons ;  &gt; Males ;</t>
  </si>
  <si>
    <t>Victoria ;  &gt;&gt;&gt; Underemployed full-time workers who worked part-time for economic reasons ;  &gt; Females ;</t>
  </si>
  <si>
    <t>Victoria ;  &gt; Part-time workers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</si>
  <si>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</si>
  <si>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</si>
  <si>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</si>
  <si>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</si>
  <si>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</si>
  <si>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</si>
  <si>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</si>
  <si>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</si>
  <si>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</si>
  <si>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</si>
  <si>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</si>
  <si>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</si>
  <si>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A125190042R</t>
  </si>
  <si>
    <t>A125194794C</t>
  </si>
  <si>
    <t>A125192418L</t>
  </si>
  <si>
    <t>A125190022F</t>
  </si>
  <si>
    <t>A125194774V</t>
  </si>
  <si>
    <t>A125192398R</t>
  </si>
  <si>
    <t>A125190046X</t>
  </si>
  <si>
    <t>A125194798L</t>
  </si>
  <si>
    <t>A125192422C</t>
  </si>
  <si>
    <t>A125190050R</t>
  </si>
  <si>
    <t>A125194802T</t>
  </si>
  <si>
    <t>A125192426L</t>
  </si>
  <si>
    <t>A125190026R</t>
  </si>
  <si>
    <t>A125194778C</t>
  </si>
  <si>
    <t>A125192402V</t>
  </si>
  <si>
    <t>A125190030F</t>
  </si>
  <si>
    <t>A125194782V</t>
  </si>
  <si>
    <t>A125192406C</t>
  </si>
  <si>
    <t>A125190034R</t>
  </si>
  <si>
    <t>A125194786C</t>
  </si>
  <si>
    <t>A125192410V</t>
  </si>
  <si>
    <t>A125190018R</t>
  </si>
  <si>
    <t>A125194770K</t>
  </si>
  <si>
    <t>A125192394F</t>
  </si>
  <si>
    <t>A125190054X</t>
  </si>
  <si>
    <t>A125194806A</t>
  </si>
  <si>
    <t>A125192430C</t>
  </si>
  <si>
    <t>A125190038X</t>
  </si>
  <si>
    <t>A125194790V</t>
  </si>
  <si>
    <t>A125192414C</t>
  </si>
  <si>
    <t>A125190058J</t>
  </si>
  <si>
    <t>A125194810T</t>
  </si>
  <si>
    <t>A125192434L</t>
  </si>
  <si>
    <t>A125191230T</t>
  </si>
  <si>
    <t>A125195982F</t>
  </si>
  <si>
    <t>A125193606R</t>
  </si>
  <si>
    <t>A125191210J</t>
  </si>
  <si>
    <t>A125195962W</t>
  </si>
  <si>
    <t>A125193586T</t>
  </si>
  <si>
    <t>A125191234A</t>
  </si>
  <si>
    <t>A125195986R</t>
  </si>
  <si>
    <t>A125193610F</t>
  </si>
  <si>
    <t>A125191238K</t>
  </si>
  <si>
    <t>A125195990F</t>
  </si>
  <si>
    <t>A125193614R</t>
  </si>
  <si>
    <t>A125191214T</t>
  </si>
  <si>
    <t>A125195966F</t>
  </si>
  <si>
    <t>A125193590J</t>
  </si>
  <si>
    <t>A125191218A</t>
  </si>
  <si>
    <t>A125195970W</t>
  </si>
  <si>
    <t>A125193594T</t>
  </si>
  <si>
    <t>A125191222T</t>
  </si>
  <si>
    <t>A125195974F</t>
  </si>
  <si>
    <t>A125193598A</t>
  </si>
  <si>
    <t>A125191206T</t>
  </si>
  <si>
    <t>A125195958F</t>
  </si>
  <si>
    <t>A125193582J</t>
  </si>
  <si>
    <t>A125191242A</t>
  </si>
  <si>
    <t>A125195994R</t>
  </si>
  <si>
    <t>A125193618X</t>
  </si>
  <si>
    <t>A125191226A</t>
  </si>
  <si>
    <t>A125195978R</t>
  </si>
  <si>
    <t>A125193602F</t>
  </si>
  <si>
    <t>A125191246K</t>
  </si>
  <si>
    <t>A125195998X</t>
  </si>
  <si>
    <t>A125193622R</t>
  </si>
  <si>
    <t>A125190438K</t>
  </si>
  <si>
    <t>A125195190J</t>
  </si>
  <si>
    <t>A125192814R</t>
  </si>
  <si>
    <t>A125190418A</t>
  </si>
  <si>
    <t>A125195170X</t>
  </si>
  <si>
    <t>A125192794T</t>
  </si>
  <si>
    <t>A125190442A</t>
  </si>
  <si>
    <t>A125195194T</t>
  </si>
  <si>
    <t>A125192818X</t>
  </si>
  <si>
    <t>A125190446K</t>
  </si>
  <si>
    <t>A125195198A</t>
  </si>
  <si>
    <t>A125192822R</t>
  </si>
  <si>
    <t>A125190422T</t>
  </si>
  <si>
    <t>A125195174J</t>
  </si>
  <si>
    <t>A125192798A</t>
  </si>
  <si>
    <t>A125190426A</t>
  </si>
  <si>
    <t>A125195178T</t>
  </si>
  <si>
    <t>A125192802F</t>
  </si>
  <si>
    <t>A125190430T</t>
  </si>
  <si>
    <t>A125195182J</t>
  </si>
  <si>
    <t>A125192806R</t>
  </si>
  <si>
    <t>A125190414T</t>
  </si>
  <si>
    <t>A125195166J</t>
  </si>
  <si>
    <t>A125192790J</t>
  </si>
  <si>
    <t>A125190450A</t>
  </si>
  <si>
    <t>A125195202F</t>
  </si>
  <si>
    <t>A125192826X</t>
  </si>
  <si>
    <t>A125190434A</t>
  </si>
  <si>
    <t>A125195186T</t>
  </si>
  <si>
    <t>A125192810F</t>
  </si>
  <si>
    <t>A125190454K</t>
  </si>
  <si>
    <t>A125195206R</t>
  </si>
  <si>
    <t>A125192830R</t>
  </si>
  <si>
    <t>A125191626L</t>
  </si>
  <si>
    <t>A125196378C</t>
  </si>
  <si>
    <t>A125194002V</t>
  </si>
  <si>
    <t>A125191606C</t>
  </si>
  <si>
    <t>A125196358V</t>
  </si>
  <si>
    <t>A125193982V</t>
  </si>
  <si>
    <t>A125191630C</t>
  </si>
  <si>
    <t>A125196382V</t>
  </si>
  <si>
    <t>A125194006C</t>
  </si>
  <si>
    <t>A125191634L</t>
  </si>
  <si>
    <t>A125196386C</t>
  </si>
  <si>
    <t>A125194010V</t>
  </si>
  <si>
    <t>A125191610V</t>
  </si>
  <si>
    <t>A125196362K</t>
  </si>
  <si>
    <t>A125193986C</t>
  </si>
  <si>
    <t>A125191614C</t>
  </si>
  <si>
    <t>A125196366V</t>
  </si>
  <si>
    <t>A125193990V</t>
  </si>
  <si>
    <t>A125191618L</t>
  </si>
  <si>
    <t>A125196370K</t>
  </si>
  <si>
    <t>A125193994C</t>
  </si>
  <si>
    <t>A125191602V</t>
  </si>
  <si>
    <t>A125196354K</t>
  </si>
  <si>
    <t>A125193978C</t>
  </si>
  <si>
    <t>A125191638W</t>
  </si>
  <si>
    <t>A125196390V</t>
  </si>
  <si>
    <t>A125194014C</t>
  </si>
  <si>
    <t>A125191622C</t>
  </si>
  <si>
    <t>A125196374V</t>
  </si>
  <si>
    <t>A125193998L</t>
  </si>
  <si>
    <t>A125191642L</t>
  </si>
  <si>
    <t>A125196394C</t>
  </si>
  <si>
    <t>A125194018L</t>
  </si>
  <si>
    <t>A125192022T</t>
  </si>
  <si>
    <t>A125196774F</t>
  </si>
  <si>
    <t>A125194398A</t>
  </si>
  <si>
    <t>A125192002J</t>
  </si>
  <si>
    <t>A125196754W</t>
  </si>
  <si>
    <t>A125194378T</t>
  </si>
  <si>
    <t>A125192026A</t>
  </si>
  <si>
    <t>A125196778R</t>
  </si>
  <si>
    <t>A125194402F</t>
  </si>
  <si>
    <t>A125192030T</t>
  </si>
  <si>
    <t>A125196782F</t>
  </si>
  <si>
    <t>A125194406R</t>
  </si>
  <si>
    <t>A125192006T</t>
  </si>
  <si>
    <t>A125196758F</t>
  </si>
  <si>
    <t>A125194382J</t>
  </si>
  <si>
    <t>A125192010J</t>
  </si>
  <si>
    <t>A125196762W</t>
  </si>
  <si>
    <t>A125194386T</t>
  </si>
  <si>
    <t>A125192014T</t>
  </si>
  <si>
    <t>A125196766F</t>
  </si>
  <si>
    <t>A125194390J</t>
  </si>
  <si>
    <t>A125191998A</t>
  </si>
  <si>
    <t>A125196750L</t>
  </si>
  <si>
    <t>A125194374J</t>
  </si>
  <si>
    <t>A125192034A</t>
  </si>
  <si>
    <t>A125196786R</t>
  </si>
  <si>
    <t>A125194410F</t>
  </si>
  <si>
    <t>A125192018A</t>
  </si>
  <si>
    <t>A125196770W</t>
  </si>
  <si>
    <t>A125194394T</t>
  </si>
  <si>
    <t>A125192038K</t>
  </si>
  <si>
    <t>A125196790F</t>
  </si>
  <si>
    <t>A125194414R</t>
  </si>
  <si>
    <t>A125190834L</t>
  </si>
  <si>
    <t>A125195586C</t>
  </si>
  <si>
    <t>A125193210V</t>
  </si>
  <si>
    <t>A125190814C</t>
  </si>
  <si>
    <t>A125195566V</t>
  </si>
  <si>
    <t>A125193190W</t>
  </si>
  <si>
    <t>A125190838W</t>
  </si>
  <si>
    <t>A125195590V</t>
  </si>
  <si>
    <t>A125193214C</t>
  </si>
  <si>
    <t>A125190842L</t>
  </si>
  <si>
    <t>A125195594C</t>
  </si>
  <si>
    <t>A125193218L</t>
  </si>
  <si>
    <t>A125190818L</t>
  </si>
  <si>
    <t>A125195570K</t>
  </si>
  <si>
    <t>A125193194F</t>
  </si>
  <si>
    <t>A125190822C</t>
  </si>
  <si>
    <t>A125195574V</t>
  </si>
  <si>
    <t>A125193198R</t>
  </si>
  <si>
    <t>A125190826L</t>
  </si>
  <si>
    <t>A125195578C</t>
  </si>
  <si>
    <t>A125193202V</t>
  </si>
  <si>
    <t>A125190810V</t>
  </si>
  <si>
    <t>A125195562K</t>
  </si>
  <si>
    <t>A125193186F</t>
  </si>
  <si>
    <t>A125190846W</t>
  </si>
  <si>
    <t>A125195598L</t>
  </si>
  <si>
    <t>A125193222C</t>
  </si>
  <si>
    <t>A125190830C</t>
  </si>
  <si>
    <t>A125195582V</t>
  </si>
  <si>
    <t>A125193206C</t>
  </si>
  <si>
    <t>A125190850L</t>
  </si>
  <si>
    <t>A125195602T</t>
  </si>
  <si>
    <t>A125193226L</t>
  </si>
  <si>
    <t>A125190306J</t>
  </si>
  <si>
    <t>A125195058X</t>
  </si>
  <si>
    <t>A125192682X</t>
  </si>
  <si>
    <t>A125190286K</t>
  </si>
  <si>
    <t>A125195038R</t>
  </si>
  <si>
    <t>A125192662R</t>
  </si>
  <si>
    <t>A125190310X</t>
  </si>
  <si>
    <t>A125195062R</t>
  </si>
  <si>
    <t>A125192686J</t>
  </si>
  <si>
    <t>A125190314J</t>
  </si>
  <si>
    <t>A125195066X</t>
  </si>
  <si>
    <t>A125192690X</t>
  </si>
  <si>
    <t>A125190290A</t>
  </si>
  <si>
    <t>A125195042F</t>
  </si>
  <si>
    <t>A125192666X</t>
  </si>
  <si>
    <t>A125190294K</t>
  </si>
  <si>
    <t>A125195046R</t>
  </si>
  <si>
    <t>A125192670R</t>
  </si>
  <si>
    <t>A125190298V</t>
  </si>
  <si>
    <t>A125195050F</t>
  </si>
  <si>
    <t>A125192674X</t>
  </si>
  <si>
    <t>A125190282A</t>
  </si>
  <si>
    <t>A125195034F</t>
  </si>
  <si>
    <t>A125192658X</t>
  </si>
  <si>
    <t>A125190318T</t>
  </si>
  <si>
    <t>A125195070R</t>
  </si>
  <si>
    <t>A125192694J</t>
  </si>
  <si>
    <t>A125190302X</t>
  </si>
  <si>
    <t>A125195054R</t>
  </si>
  <si>
    <t>A125192678J</t>
  </si>
  <si>
    <t>A125190322J</t>
  </si>
  <si>
    <t>A125195074X</t>
  </si>
  <si>
    <t>A125192698T</t>
  </si>
  <si>
    <t>A125190130R</t>
  </si>
  <si>
    <t>A125194882C</t>
  </si>
  <si>
    <t>A125192506L</t>
  </si>
  <si>
    <t>A125190110F</t>
  </si>
  <si>
    <t>A125194862V</t>
  </si>
  <si>
    <t>A125192486R</t>
  </si>
  <si>
    <t>A125190134X</t>
  </si>
  <si>
    <t>A125194886L</t>
  </si>
  <si>
    <t>A125192510C</t>
  </si>
  <si>
    <t>A125190138J</t>
  </si>
  <si>
    <t>A125194890C</t>
  </si>
  <si>
    <t>A125192514L</t>
  </si>
  <si>
    <t>A125190114R</t>
  </si>
  <si>
    <t>A125194866C</t>
  </si>
  <si>
    <t>A125192490F</t>
  </si>
  <si>
    <t>A125190118X</t>
  </si>
  <si>
    <t>A125194870V</t>
  </si>
  <si>
    <t>A125192494R</t>
  </si>
  <si>
    <t>A125190122R</t>
  </si>
  <si>
    <t>Victoria ;  &gt; Part-time workers ;  &gt; Males ;</t>
  </si>
  <si>
    <t>Victoria ;  &gt; Part-time workers ;  &gt; Females ;</t>
  </si>
  <si>
    <t>Victoria ;  &gt;&gt; Part-time workers who did not prefer or were unavailable for more hours ;  Persons ;</t>
  </si>
  <si>
    <t>Victoria ;  &gt;&gt; Part-time workers who did not prefer or were unavailable for more hours ;  &gt; Males ;</t>
  </si>
  <si>
    <t>Victoria ;  &gt;&gt; Part-time workers who did not prefer or were unavailable for more hours ;  &gt; Females ;</t>
  </si>
  <si>
    <t>Victoria ;  &gt;&gt; Underemployed part-time workers who were available for more hours ;  Persons ;</t>
  </si>
  <si>
    <t>Victoria ;  &gt;&gt; Underemployed part-time workers who were available for more hours ;  &gt; Males ;</t>
  </si>
  <si>
    <t>Victoria ;  &gt;&gt; Underemployed part-time workers who were available for more hours ;  &gt; Females ;</t>
  </si>
  <si>
    <t>Victoria ;  &gt;&gt;&gt; Underemployed part-time workers who were available for more part-time hours ;  Persons ;</t>
  </si>
  <si>
    <t>Victoria ;  &gt;&gt;&gt; Underemployed part-time workers who were available for more part-time hours ;  &gt; Males ;</t>
  </si>
  <si>
    <t>Victoria ;  &gt;&gt;&gt; Underemployed part-time workers who were available for more part-time hours ;  &gt; Females ;</t>
  </si>
  <si>
    <t>Victoria ;  &gt;&gt;&gt; Underemployed part-time workers who were available for full-time hours ;  Persons ;</t>
  </si>
  <si>
    <t>Victoria ;  &gt;&gt;&gt; Underemployed part-time workers who were available for full-time hours ;  &gt; Males ;</t>
  </si>
  <si>
    <t>Victoria ;  &gt;&gt;&gt; Underemployed part-time workers who were available for full-time hours ;  &gt; Females ;</t>
  </si>
  <si>
    <t>Queensland ;  Employed ;  Persons ;</t>
  </si>
  <si>
    <t>Queensland ;  Employed ;  &gt; Males ;</t>
  </si>
  <si>
    <t>Queensland ;  Employed ;  &gt; Females ;</t>
  </si>
  <si>
    <t>Queensland ;  &gt; Full-time workers ;  Persons ;</t>
  </si>
  <si>
    <t>Queensland ;  &gt; Full-time workers ;  &gt; Males ;</t>
  </si>
  <si>
    <t>Queensland ;  &gt; Full-time workers ;  &gt; Females ;</t>
  </si>
  <si>
    <t>Queensland ;  &gt;&gt; Full-time workers who worked full-time last week ;  Persons ;</t>
  </si>
  <si>
    <t>Queensland ;  &gt;&gt; Full-time workers who worked full-time last week ;  &gt; Males ;</t>
  </si>
  <si>
    <t>Queensland ;  &gt;&gt; Full-time workers who worked full-time last week ;  &gt; Females ;</t>
  </si>
  <si>
    <t>Queensland ;  &gt;&gt; Full-time workers who worked part-time last week ;  Persons ;</t>
  </si>
  <si>
    <t>Queensland ;  &gt;&gt; Full-time workers who worked part-time last week ;  &gt; Males ;</t>
  </si>
  <si>
    <t>Queensland ;  &gt;&gt; Full-time workers who worked part-time last week ;  &gt; Females ;</t>
  </si>
  <si>
    <t>Queensland ;  &gt;&gt;&gt; Full-time workers who worked part-time for non-economic reasons ;  Persons ;</t>
  </si>
  <si>
    <t>Queensland ;  &gt;&gt;&gt; Full-time workers who worked part-time for non-economic reasons ;  &gt; Males ;</t>
  </si>
  <si>
    <t>Queensland ;  &gt;&gt;&gt; Full-time workers who worked part-time for non-economic reasons ;  &gt; Females ;</t>
  </si>
  <si>
    <t>Queensland ;  &gt;&gt;&gt; Underemployed full-time workers who worked part-time for economic reasons ;  Persons ;</t>
  </si>
  <si>
    <t>Queensland ;  &gt;&gt;&gt; Underemployed full-time workers who worked part-time for economic reasons ;  &gt; Males ;</t>
  </si>
  <si>
    <t>Queensland ;  &gt;&gt;&gt; Underemployed full-time workers who worked part-time for economic reasons ;  &gt; Females ;</t>
  </si>
  <si>
    <t>Queensland ;  &gt; Part-time workers ;  Persons ;</t>
  </si>
  <si>
    <t>Queensland ;  &gt; Part-time workers ;  &gt; Males ;</t>
  </si>
  <si>
    <t>Queensland ;  &gt; Part-time workers ;  &gt; Females ;</t>
  </si>
  <si>
    <t>Queensland ;  &gt;&gt; Part-time workers who did not prefer or were unavailable for more hours ;  Persons ;</t>
  </si>
  <si>
    <t>Queensland ;  &gt;&gt; Part-time workers who did not prefer or were unavailable for more hours ;  &gt; Males ;</t>
  </si>
  <si>
    <t>Queensland ;  &gt;&gt; Part-time workers who did not prefer or were unavailable for more hours ;  &gt; Females ;</t>
  </si>
  <si>
    <t>Queensland ;  &gt;&gt; Underemployed part-time workers who were available for more hours ;  Persons ;</t>
  </si>
  <si>
    <t>Queensland ;  &gt;&gt; Underemployed part-time workers who were available for more hours ;  &gt; Males ;</t>
  </si>
  <si>
    <t>Queensland ;  &gt;&gt; Underemployed part-time workers who were available for more hours ;  &gt; Females ;</t>
  </si>
  <si>
    <t>Queensland ;  &gt;&gt;&gt; Underemployed part-time workers who were available for more part-time hours ;  Persons ;</t>
  </si>
  <si>
    <t>Queensland ;  &gt;&gt;&gt; Underemployed part-time workers who were available for more part-time hours ;  &gt; Males ;</t>
  </si>
  <si>
    <t>Queensland ;  &gt;&gt;&gt; Underemployed part-time workers who were available for more part-time hours ;  &gt; Females ;</t>
  </si>
  <si>
    <t>Queensland ;  &gt;&gt;&gt; Underemployed part-time workers who were available for full-time hours ;  Persons ;</t>
  </si>
  <si>
    <t>Queensland ;  &gt;&gt;&gt; Underemployed part-time workers who were available for full-time hours ;  &gt; Males ;</t>
  </si>
  <si>
    <t>Queensland ;  &gt;&gt;&gt; Underemployed part-time workers who were available for full-time hours ;  &gt; Females ;</t>
  </si>
  <si>
    <t>South Australia ;  Employed ;  Persons ;</t>
  </si>
  <si>
    <t>South Australia ;  Employed ;  &gt; Males ;</t>
  </si>
  <si>
    <t>South Australia ;  Employed ;  &gt; Females ;</t>
  </si>
  <si>
    <t>South Australia ;  &gt; Full-time workers ;  Persons ;</t>
  </si>
  <si>
    <t>South Australia ;  &gt; Full-time workers ;  &gt; Males ;</t>
  </si>
  <si>
    <t>South Australia ;  &gt; Full-time workers ;  &gt; Females ;</t>
  </si>
  <si>
    <t>South Australia ;  &gt;&gt; Full-time workers who worked full-time last week ;  Persons ;</t>
  </si>
  <si>
    <t>South Australia ;  &gt;&gt; Full-time workers who worked full-time last week ;  &gt; Males ;</t>
  </si>
  <si>
    <t>South Australia ;  &gt;&gt; Full-time workers who worked full-time last week ;  &gt; Females ;</t>
  </si>
  <si>
    <t>South Australia ;  &gt;&gt; Full-time workers who worked part-time last week ;  Persons ;</t>
  </si>
  <si>
    <t>South Australia ;  &gt;&gt; Full-time workers who worked part-time last week ;  &gt; Males ;</t>
  </si>
  <si>
    <t>South Australia ;  &gt;&gt; Full-time workers who worked part-time last week ;  &gt; Females ;</t>
  </si>
  <si>
    <t>South Australia ;  &gt;&gt;&gt; Full-time workers who worked part-time for non-economic reasons ;  Persons ;</t>
  </si>
  <si>
    <t>South Australia ;  &gt;&gt;&gt; Full-time workers who worked part-time for non-economic reasons ;  &gt; Males ;</t>
  </si>
  <si>
    <t>South Australia ;  &gt;&gt;&gt; Full-time workers who worked part-time for non-economic reasons ;  &gt; Females ;</t>
  </si>
  <si>
    <t>South Australia ;  &gt;&gt;&gt; Underemployed full-time workers who worked part-time for economic reasons ;  Persons ;</t>
  </si>
  <si>
    <t>South Australia ;  &gt;&gt;&gt; Underemployed full-time workers who worked part-time for economic reasons ;  &gt; Males ;</t>
  </si>
  <si>
    <t>South Australia ;  &gt;&gt;&gt; Underemployed full-time workers who worked part-time for economic reasons ;  &gt; Females ;</t>
  </si>
  <si>
    <t>South Australia ;  &gt; Part-time workers ;  Persons ;</t>
  </si>
  <si>
    <t>South Australia ;  &gt; Part-time workers ;  &gt; Males ;</t>
  </si>
  <si>
    <t>South Australia ;  &gt; Part-time workers ;  &gt; Females ;</t>
  </si>
  <si>
    <t>South Australia ;  &gt;&gt; Part-time workers who did not prefer or were unavailable for more hours ;  Persons ;</t>
  </si>
  <si>
    <t>South Australia ;  &gt;&gt; Part-time workers who did not prefer or were unavailable for more hours ;  &gt; Males ;</t>
  </si>
  <si>
    <t>South Australia ;  &gt;&gt; Part-time workers who did not prefer or were unavailable for more hours ;  &gt; Females ;</t>
  </si>
  <si>
    <t>South Australia ;  &gt;&gt; Underemployed part-time workers who were available for more hours ;  Persons ;</t>
  </si>
  <si>
    <t>South Australia ;  &gt;&gt; Underemployed part-time workers who were available for more hours ;  &gt; Males ;</t>
  </si>
  <si>
    <t>South Australia ;  &gt;&gt; Underemployed part-time workers who were available for more hours ;  &gt; Females ;</t>
  </si>
  <si>
    <t>South Australia ;  &gt;&gt;&gt; Underemployed part-time workers who were available for more part-time hours ;  Persons ;</t>
  </si>
  <si>
    <t>South Australia ;  &gt;&gt;&gt; Underemployed part-time workers who were available for more part-time hours ;  &gt; Males ;</t>
  </si>
  <si>
    <t>South Australia ;  &gt;&gt;&gt; Underemployed part-time workers who were available for more part-time hours ;  &gt; Females ;</t>
  </si>
  <si>
    <t>South Australia ;  &gt;&gt;&gt; Underemployed part-time workers who were available for full-time hours ;  Persons ;</t>
  </si>
  <si>
    <t>South Australia ;  &gt;&gt;&gt; Underemployed part-time workers who were available for full-time hours ;  &gt; Males ;</t>
  </si>
  <si>
    <t>South Australia ;  &gt;&gt;&gt; Underemployed part-time workers who were available for full-time hours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</si>
  <si>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</si>
  <si>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</si>
  <si>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</si>
  <si>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Full-time workers ;  Persons ;</t>
  </si>
  <si>
    <t>Western Australia ;  &gt; Full-time workers ;  &gt; Males ;</t>
  </si>
  <si>
    <t>Western Australia ;  &gt; Full-time workers ;  &gt; Females ;</t>
  </si>
  <si>
    <t>Western Australia ;  &gt;&gt; Full-time workers who worked full-time last week ;  Persons ;</t>
  </si>
  <si>
    <t>Western Australia ;  &gt;&gt; Full-time workers who worked full-time last week ;  &gt; Males ;</t>
  </si>
  <si>
    <t>Western Australia ;  &gt;&gt; Full-time workers who worked full-time last week ;  &gt; Females ;</t>
  </si>
  <si>
    <t>Western Australia ;  &gt;&gt; Full-time workers who worked part-time last week ;  Persons ;</t>
  </si>
  <si>
    <t>Western Australia ;  &gt;&gt; Full-time workers who worked part-time last week ;  &gt; Males ;</t>
  </si>
  <si>
    <t>Western Australia ;  &gt;&gt; Full-time workers who worked part-time last week ;  &gt; Females ;</t>
  </si>
  <si>
    <t>Western Australia ;  &gt;&gt;&gt; Full-time workers who worked part-time for non-economic reasons ;  Persons ;</t>
  </si>
  <si>
    <t>Western Australia ;  &gt;&gt;&gt; Full-time workers who worked part-time for non-economic reasons ;  &gt; Males ;</t>
  </si>
  <si>
    <t>Western Australia ;  &gt;&gt;&gt; Full-time workers who worked part-time for non-economic reasons ;  &gt; Females ;</t>
  </si>
  <si>
    <t>Western Australia ;  &gt;&gt;&gt; Underemployed full-time workers who worked part-time for economic reasons ;  Persons ;</t>
  </si>
  <si>
    <t>Western Australia ;  &gt;&gt;&gt; Underemployed full-time workers who worked part-time for economic reasons ;  &gt; Males ;</t>
  </si>
  <si>
    <t>Western Australia ;  &gt;&gt;&gt; Underemployed full-time workers who worked part-time for economic reasons ;  &gt; Females ;</t>
  </si>
  <si>
    <t>Western Australia ;  &gt; Part-time workers ;  Persons ;</t>
  </si>
  <si>
    <t>Western Australia ;  &gt; Part-time workers ;  &gt; Males ;</t>
  </si>
  <si>
    <t>Western Australia ;  &gt; Part-time workers ;  &gt; Females ;</t>
  </si>
  <si>
    <t>Western Australia ;  &gt;&gt; Part-time workers who did not prefer or were unavailable for more hours ;  Persons ;</t>
  </si>
  <si>
    <t>Western Australia ;  &gt;&gt; Part-time workers who did not prefer or were unavailable for more hours ;  &gt; Males ;</t>
  </si>
  <si>
    <t>Western Australia ;  &gt;&gt; Part-time workers who did not prefer or were unavailable for more hours ;  &gt; Females ;</t>
  </si>
  <si>
    <t>Western Australia ;  &gt;&gt; Underemployed part-time workers who were available for more hours ;  Persons ;</t>
  </si>
  <si>
    <t>Western Australia ;  &gt;&gt; Underemployed part-time workers who were available for more hours ;  &gt; Males ;</t>
  </si>
  <si>
    <t>Western Australia ;  &gt;&gt; Underemployed part-time workers who were available for more hours ;  &gt; Females ;</t>
  </si>
  <si>
    <t>Western Australia ;  &gt;&gt;&gt; Underemployed part-time workers who were available for more part-time hours ;  Persons ;</t>
  </si>
  <si>
    <t>Western Australia ;  &gt;&gt;&gt; Underemployed part-time workers who were available for more part-time hours ;  &gt; Males ;</t>
  </si>
  <si>
    <t>Western Australia ;  &gt;&gt;&gt; Underemployed part-time workers who were available for more part-time hours ;  &gt; Females ;</t>
  </si>
  <si>
    <t>Western Australia ;  &gt;&gt;&gt; Underemployed part-time workers who were available for full-time hours ;  Persons ;</t>
  </si>
  <si>
    <t>Western Australia ;  &gt;&gt;&gt; Underemployed part-time workers who were available for full-time hours ;  &gt; Males ;</t>
  </si>
  <si>
    <t>Western Australia ;  &gt;&gt;&gt; Underemployed part-time workers who were available for full-time hours ;  &gt; Females ;</t>
  </si>
  <si>
    <t>Tasmania ;  Employed ;  Persons ;</t>
  </si>
  <si>
    <t>Tasmania ;  Employed ;  &gt; Males ;</t>
  </si>
  <si>
    <t>Tasmania ;  Employed ;  &gt; Females ;</t>
  </si>
  <si>
    <t>Tasmania ;  &gt; Full-time workers ;  Persons ;</t>
  </si>
  <si>
    <t>Tasmania ;  &gt; Full-time workers ;  &gt; Males ;</t>
  </si>
  <si>
    <t>Tasmania ;  &gt; Full-time workers ;  &gt; Females ;</t>
  </si>
  <si>
    <t>Tasmania ;  &gt;&gt; Full-time workers who worked full-time last week ;  Persons ;</t>
  </si>
  <si>
    <t>Tasmania ;  &gt;&gt; Full-time workers who worked full-time last week ;  &gt; Males ;</t>
  </si>
  <si>
    <t>Tasmania ;  &gt;&gt; Full-time workers who worked full-time last week ;  &gt; Females ;</t>
  </si>
  <si>
    <t>Tasmania ;  &gt;&gt; Full-time workers who worked part-time last week ;  Persons ;</t>
  </si>
  <si>
    <t>Tasmania ;  &gt;&gt; Full-time workers who worked part-time last week ;  &gt; Males ;</t>
  </si>
  <si>
    <t>Tasmania ;  &gt;&gt; Full-time workers who worked part-time last week ;  &gt; Females ;</t>
  </si>
  <si>
    <t>Tasmania ;  &gt;&gt;&gt; Full-time workers who worked part-time for non-economic reasons ;  Persons ;</t>
  </si>
  <si>
    <t>Tasmania ;  &gt;&gt;&gt; Full-time workers who worked part-time for non-economic reasons ;  &gt; Males ;</t>
  </si>
  <si>
    <t>Tasmania ;  &gt;&gt;&gt; Full-time workers who worked part-time for non-economic reasons ;  &gt; Females ;</t>
  </si>
  <si>
    <t>Tasmania ;  &gt;&gt;&gt; Underemployed full-time workers who worked part-time for economic reasons ;  Persons ;</t>
  </si>
  <si>
    <t>Tasmania ;  &gt;&gt;&gt; Underemployed full-time workers who worked part-time for economic reasons ;  &gt; Males ;</t>
  </si>
  <si>
    <t>Tasmania ;  &gt;&gt;&gt; Underemployed full-time workers who worked part-time for economic reasons ;  &gt; Females ;</t>
  </si>
  <si>
    <t>Tasmania ;  &gt; Part-time workers ;  Persons ;</t>
  </si>
  <si>
    <t>Tasmania ;  &gt; Part-time workers ;  &gt; Males ;</t>
  </si>
  <si>
    <t>Tasmania ;  &gt; Part-time workers ;  &gt; Females ;</t>
  </si>
  <si>
    <t>Tasmania ;  &gt;&gt; Part-time workers who did not prefer or were unavailable for more hours ;  Persons ;</t>
  </si>
  <si>
    <t>Tasmania ;  &gt;&gt; Part-time workers who did not prefer or were unavailable for more hours ;  &gt; Males ;</t>
  </si>
  <si>
    <t>Tasmania ;  &gt;&gt; Part-time workers who did not prefer or were unavailable for more hours ;  &gt; Females ;</t>
  </si>
  <si>
    <t>Tasmania ;  &gt;&gt; Underemployed part-time workers who were available for more hours ;  Persons ;</t>
  </si>
  <si>
    <t>Tasmania ;  &gt;&gt; Underemployed part-time workers who were available for more hours ;  &gt; Males ;</t>
  </si>
  <si>
    <t>Tasmania ;  &gt;&gt; Underemployed part-time workers who were available for more hours ;  &gt; Females ;</t>
  </si>
  <si>
    <t>Tasmania ;  &gt;&gt;&gt; Underemployed part-time workers who were available for more part-time hours ;  Persons ;</t>
  </si>
  <si>
    <t>Tasmania ;  &gt;&gt;&gt; Underemployed part-time workers who were available for more part-time hours ;  &gt; Males ;</t>
  </si>
  <si>
    <t>Tasmania ;  &gt;&gt;&gt; Underemployed part-time workers who were available for more part-time hours ;  &gt; Females ;</t>
  </si>
  <si>
    <t>Tasmania ;  &gt;&gt;&gt; Underemployed part-time workers who were available for full-time hours ;  Persons ;</t>
  </si>
  <si>
    <t>Tasmania ;  &gt;&gt;&gt; Underemployed part-time workers who were available for full-time hours ;  &gt; Males ;</t>
  </si>
  <si>
    <t>Tasmania ;  &gt;&gt;&gt; Underemployed part-time workers who were available for full-time hours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</si>
  <si>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</si>
  <si>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</si>
  <si>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</si>
  <si>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Full-time workers ;  Persons ;</t>
  </si>
  <si>
    <t>Northern Territory ;  &gt; Full-time workers ;  &gt; Males ;</t>
  </si>
  <si>
    <t>Northern Territory ;  &gt; Full-time workers ;  &gt; Females ;</t>
  </si>
  <si>
    <t>Northern Territory ;  &gt;&gt; Full-time workers who worked full-time last week ;  Persons ;</t>
  </si>
  <si>
    <t>Northern Territory ;  &gt;&gt; Full-time workers who worked full-time last week ;  &gt; Males ;</t>
  </si>
  <si>
    <t>Northern Territory ;  &gt;&gt; Full-time workers who worked full-time last week ;  &gt; Females ;</t>
  </si>
  <si>
    <t>Northern Territory ;  &gt;&gt; Full-time workers who worked part-time last week ;  Persons ;</t>
  </si>
  <si>
    <t>Northern Territory ;  &gt;&gt; Full-time workers who worked part-time last week ;  &gt; Males ;</t>
  </si>
  <si>
    <t>Northern Territory ;  &gt;&gt; Full-time workers who worked part-time last week ;  &gt; Females ;</t>
  </si>
  <si>
    <t>Northern Territory ;  &gt;&gt;&gt; Full-time workers who worked part-time for non-economic reasons ;  Persons ;</t>
  </si>
  <si>
    <t>Northern Territory ;  &gt;&gt;&gt; Full-time workers who worked part-time for non-economic reasons ;  &gt; Males ;</t>
  </si>
  <si>
    <t>Northern Territory ;  &gt;&gt;&gt; Full-time workers who worked part-time for non-economic reasons ;  &gt; Females ;</t>
  </si>
  <si>
    <t>Northern Territory ;  &gt;&gt;&gt; Underemployed full-time workers who worked part-time for economic reasons ;  Persons ;</t>
  </si>
  <si>
    <t>Northern Territory ;  &gt;&gt;&gt; Underemployed full-time workers who worked part-time for economic reasons ;  &gt; Males ;</t>
  </si>
  <si>
    <t>Northern Territory ;  &gt;&gt;&gt; Underemployed full-time workers who worked part-time for economic reasons ;  &gt; Females ;</t>
  </si>
  <si>
    <t>Northern Territory ;  &gt; Part-time workers ;  Persons ;</t>
  </si>
  <si>
    <t>Northern Territory ;  &gt; Part-time workers ;  &gt; Males ;</t>
  </si>
  <si>
    <t>Northern Territory ;  &gt; Part-time workers ;  &gt; Females ;</t>
  </si>
  <si>
    <t>Northern Territory ;  &gt;&gt; Part-time workers who did not prefer or were unavailable for more hours ;  Persons ;</t>
  </si>
  <si>
    <t>Northern Territory ;  &gt;&gt; Part-time workers who did not prefer or were unavailable for more hours ;  &gt; Males ;</t>
  </si>
  <si>
    <t>Northern Territory ;  &gt;&gt; Part-time workers who did not prefer or were unavailable for more hours ;  &gt; Females ;</t>
  </si>
  <si>
    <t>Northern Territory ;  &gt;&gt; Underemployed part-time workers who were available for more hours ;  Persons ;</t>
  </si>
  <si>
    <t>Northern Territory ;  &gt;&gt; Underemployed part-time workers who were available for more hours ;  &gt; Males ;</t>
  </si>
  <si>
    <t>Northern Territory ;  &gt;&gt; Underemployed part-time workers who were available for more hours ;  &gt; Females ;</t>
  </si>
  <si>
    <t>Northern Territory ;  &gt;&gt;&gt; Underemployed part-time workers who were available for more part-time hours ;  Persons ;</t>
  </si>
  <si>
    <t>Northern Territory ;  &gt;&gt;&gt; Underemployed part-time workers who were available for more part-time hours ;  &gt; Males ;</t>
  </si>
  <si>
    <t>Northern Territory ;  &gt;&gt;&gt; Underemployed part-time workers who were available for more part-time hours ;  &gt; Females ;</t>
  </si>
  <si>
    <t>Northern Territory ;  &gt;&gt;&gt; Underemployed part-time workers who were available for full-time hours ;  Persons ;</t>
  </si>
  <si>
    <t>Northern Territory ;  &gt;&gt;&gt; Underemployed part-time workers who were available for full-time hours ;  &gt; Males ;</t>
  </si>
  <si>
    <t>Northern Territory ;  &gt;&gt;&gt; Underemployed part-time workers who were available for full-time hours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</si>
  <si>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</si>
  <si>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</si>
  <si>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</si>
  <si>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Full-time workers ;  Persons ;</t>
  </si>
  <si>
    <t>Australian Capital Territory ;  &gt; Full-time workers ;  &gt; Males ;</t>
  </si>
  <si>
    <t>Australian Capital Territory ;  &gt; Full-time workers ;  &gt; Females ;</t>
  </si>
  <si>
    <t>Australian Capital Territory ;  &gt;&gt; Full-time workers who worked full-time last week ;  Persons ;</t>
  </si>
  <si>
    <t>Australian Capital Territory ;  &gt;&gt; Full-time workers who worked full-time last week ;  &gt; Males ;</t>
  </si>
  <si>
    <t>Australian Capital Territory ;  &gt;&gt; Full-time workers who worked full-time last week ;  &gt; Females ;</t>
  </si>
  <si>
    <t>Australian Capital Territory ;  &gt;&gt; Full-time workers who worked part-time last week ;  Persons ;</t>
  </si>
  <si>
    <t>Australian Capital Territory ;  &gt;&gt; Full-time workers who worked part-time last week ;  &gt; Males ;</t>
  </si>
  <si>
    <t>Australian Capital Territory ;  &gt;&gt; Full-time workers who worked part-time last week ;  &gt; Females ;</t>
  </si>
  <si>
    <t>Australian Capital Territory ;  &gt;&gt;&gt; Full-time workers who worked part-time for non-economic reasons ;  Persons ;</t>
  </si>
  <si>
    <t>Australian Capital Territory ;  &gt;&gt;&gt; Full-time workers who worked part-time for non-economic reasons ;  &gt; Males ;</t>
  </si>
  <si>
    <t>Australian Capital Territory ;  &gt;&gt;&gt; Full-time workers who worked part-time for non-economic reasons ;  &gt; Females ;</t>
  </si>
  <si>
    <t>Australian Capital Territory ;  &gt;&gt;&gt; Underemployed full-time workers who worked part-time for economic reasons ;  Persons ;</t>
  </si>
  <si>
    <t>Australian Capital Territory ;  &gt;&gt;&gt; Underemployed full-time workers who worked part-time for economic reasons ;  &gt; Males ;</t>
  </si>
  <si>
    <t>Australian Capital Territory ;  &gt;&gt;&gt; Underemployed full-time workers who worked part-time for economic reasons ;  &gt; Females ;</t>
  </si>
  <si>
    <t>Australian Capital Territory ;  &gt; Part-time workers ;  Persons ;</t>
  </si>
  <si>
    <t>Australian Capital Territory ;  &gt; Part-time workers ;  &gt; Males ;</t>
  </si>
  <si>
    <t>Australian Capital Territory ;  &gt; Part-time workers ;  &gt; Females ;</t>
  </si>
  <si>
    <t>Australian Capital Territory ;  &gt;&gt; Part-time workers who did not prefer or were unavailable for more hours ;  Persons ;</t>
  </si>
  <si>
    <t>Australian Capital Territory ;  &gt;&gt; Part-time workers who did not prefer or were unavailable for more hours ;  &gt; Males ;</t>
  </si>
  <si>
    <t>Australian Capital Territory ;  &gt;&gt; Part-time workers who did not prefer or were unavailable for more hours ;  &gt; Females ;</t>
  </si>
  <si>
    <t>Australian Capital Territory ;  &gt;&gt; Underemployed part-time workers who were available for more hours ;  Persons ;</t>
  </si>
  <si>
    <t>Australian Capital Territory ;  &gt;&gt; Underemployed part-time workers who were available for more hours ;  &gt; Males ;</t>
  </si>
  <si>
    <t>Australian Capital Territory ;  &gt;&gt; Underemployed part-time workers who were available for more hours ;  &gt; Females ;</t>
  </si>
  <si>
    <t>Australian Capital Territory ;  &gt;&gt;&gt; Underemployed part-time workers who were available for more part-time hours ;  Persons ;</t>
  </si>
  <si>
    <t>Australian Capital Territory ;  &gt;&gt;&gt; Underemployed part-time workers who were available for more part-time hours ;  &gt; Males ;</t>
  </si>
  <si>
    <t>Australian Capital Territory ;  &gt;&gt;&gt; Underemployed part-time workers who were available for more part-time hours ;  &gt; Females ;</t>
  </si>
  <si>
    <t>Australian Capital Territory ;  &gt;&gt;&gt; Underemployed part-time workers who were available for full-time hours ;  Persons ;</t>
  </si>
  <si>
    <t>Australian Capital Territory ;  &gt;&gt;&gt; Underemployed part-time workers who were available for full-time hours ;  &gt; Males ;</t>
  </si>
  <si>
    <t>Australian Capital Territory ;  &gt;&gt;&gt; Underemployed part-time workers who were available for full-time hours ;  &gt; Females ;</t>
  </si>
  <si>
    <t>A125194874C</t>
  </si>
  <si>
    <t>A125192498X</t>
  </si>
  <si>
    <t>A125190106R</t>
  </si>
  <si>
    <t>A125194858C</t>
  </si>
  <si>
    <t>A125192482F</t>
  </si>
  <si>
    <t>A125190142X</t>
  </si>
  <si>
    <t>A125194894L</t>
  </si>
  <si>
    <t>A125192518W</t>
  </si>
  <si>
    <t>A125190126X</t>
  </si>
  <si>
    <t>A125194878L</t>
  </si>
  <si>
    <t>A125192502C</t>
  </si>
  <si>
    <t>A125190146J</t>
  </si>
  <si>
    <t>A125194898W</t>
  </si>
  <si>
    <t>A125192522L</t>
  </si>
  <si>
    <t>A125190350T</t>
  </si>
  <si>
    <t>A125195102W</t>
  </si>
  <si>
    <t>A125192726R</t>
  </si>
  <si>
    <t>A125190330J</t>
  </si>
  <si>
    <t>A125195082X</t>
  </si>
  <si>
    <t>A125192706F</t>
  </si>
  <si>
    <t>A125190354A</t>
  </si>
  <si>
    <t>A125195106F</t>
  </si>
  <si>
    <t>A125192730F</t>
  </si>
  <si>
    <t>A125190358K</t>
  </si>
  <si>
    <t>A125195110W</t>
  </si>
  <si>
    <t>A125192734R</t>
  </si>
  <si>
    <t>A125190334T</t>
  </si>
  <si>
    <t>A125195086J</t>
  </si>
  <si>
    <t>A125192710W</t>
  </si>
  <si>
    <t>A125190338A</t>
  </si>
  <si>
    <t>A125195090X</t>
  </si>
  <si>
    <t>A125192714F</t>
  </si>
  <si>
    <t>A125190342T</t>
  </si>
  <si>
    <t>A125195094J</t>
  </si>
  <si>
    <t>A125192718R</t>
  </si>
  <si>
    <t>A125190326T</t>
  </si>
  <si>
    <t>A125195078J</t>
  </si>
  <si>
    <t>A125192702W</t>
  </si>
  <si>
    <t>A125190362A</t>
  </si>
  <si>
    <t>A125195114F</t>
  </si>
  <si>
    <t>A125192738X</t>
  </si>
  <si>
    <t>A125190346A</t>
  </si>
  <si>
    <t>A125195098T</t>
  </si>
  <si>
    <t>A125192722F</t>
  </si>
  <si>
    <t>A125190366K</t>
  </si>
  <si>
    <t>A125195118R</t>
  </si>
  <si>
    <t>A125192742R</t>
  </si>
  <si>
    <t>A125190394V</t>
  </si>
  <si>
    <t>A125195146X</t>
  </si>
  <si>
    <t>A125192770X</t>
  </si>
  <si>
    <t>A125190374K</t>
  </si>
  <si>
    <t>A125195126R</t>
  </si>
  <si>
    <t>A125192750R</t>
  </si>
  <si>
    <t>A125190398C</t>
  </si>
  <si>
    <t>A125195150R</t>
  </si>
  <si>
    <t>A125192774J</t>
  </si>
  <si>
    <t>A125190402J</t>
  </si>
  <si>
    <t>A125195154X</t>
  </si>
  <si>
    <t>A125192778T</t>
  </si>
  <si>
    <t>A125190378V</t>
  </si>
  <si>
    <t>A125195130F</t>
  </si>
  <si>
    <t>A125192754X</t>
  </si>
  <si>
    <t>A125190382K</t>
  </si>
  <si>
    <t>A125195134R</t>
  </si>
  <si>
    <t>A125192758J</t>
  </si>
  <si>
    <t>A125190386V</t>
  </si>
  <si>
    <t>A125195138X</t>
  </si>
  <si>
    <t>A125192762X</t>
  </si>
  <si>
    <t>A125190370A</t>
  </si>
  <si>
    <t>A125195122F</t>
  </si>
  <si>
    <t>A125192746X</t>
  </si>
  <si>
    <t>A125190406T</t>
  </si>
  <si>
    <t>A125195158J</t>
  </si>
  <si>
    <t>A125192782J</t>
  </si>
  <si>
    <t>A125190390K</t>
  </si>
  <si>
    <t>A125195142R</t>
  </si>
  <si>
    <t>A125192766J</t>
  </si>
  <si>
    <t>A125190410J</t>
  </si>
  <si>
    <t>A125195162X</t>
  </si>
  <si>
    <t>A125192786T</t>
  </si>
  <si>
    <t>A125190174T</t>
  </si>
  <si>
    <t>A125194926V</t>
  </si>
  <si>
    <t>A125192550W</t>
  </si>
  <si>
    <t>A125190154J</t>
  </si>
  <si>
    <t>A125194906K</t>
  </si>
  <si>
    <t>A125192530L</t>
  </si>
  <si>
    <t>A125190178A</t>
  </si>
  <si>
    <t>A125194930K</t>
  </si>
  <si>
    <t>A125192554F</t>
  </si>
  <si>
    <t>A125190182T</t>
  </si>
  <si>
    <t>A125194934V</t>
  </si>
  <si>
    <t>A125192558R</t>
  </si>
  <si>
    <t>A125190158T</t>
  </si>
  <si>
    <t>A125194910A</t>
  </si>
  <si>
    <t>A125192534W</t>
  </si>
  <si>
    <t>A125190162J</t>
  </si>
  <si>
    <t>A125194914K</t>
  </si>
  <si>
    <t>A125192538F</t>
  </si>
  <si>
    <t>A125190166T</t>
  </si>
  <si>
    <t>A125194918V</t>
  </si>
  <si>
    <t>A125192542W</t>
  </si>
  <si>
    <t>A125190150X</t>
  </si>
  <si>
    <t>A125194902A</t>
  </si>
  <si>
    <t>A125192526W</t>
  </si>
  <si>
    <t>A125190186A</t>
  </si>
  <si>
    <t>A125194938C</t>
  </si>
  <si>
    <t>A125192562F</t>
  </si>
  <si>
    <t>A125190170J</t>
  </si>
  <si>
    <t>A125194922K</t>
  </si>
  <si>
    <t>A125192546F</t>
  </si>
  <si>
    <t>A125190190T</t>
  </si>
  <si>
    <t>A125194942V</t>
  </si>
  <si>
    <t>A125192566R</t>
  </si>
  <si>
    <t>A125190218J</t>
  </si>
  <si>
    <t>A125194970C</t>
  </si>
  <si>
    <t>A125192594X</t>
  </si>
  <si>
    <t>A125190198K</t>
  </si>
  <si>
    <t>A125194950V</t>
  </si>
  <si>
    <t>A125192574R</t>
  </si>
  <si>
    <t>A125190222X</t>
  </si>
  <si>
    <t>A125194974L</t>
  </si>
  <si>
    <t>A125192598J</t>
  </si>
  <si>
    <t>A125190226J</t>
  </si>
  <si>
    <t>A125194978W</t>
  </si>
  <si>
    <t>A125192602L</t>
  </si>
  <si>
    <t>A125190202R</t>
  </si>
  <si>
    <t>A125194954C</t>
  </si>
  <si>
    <t>A125192578X</t>
  </si>
  <si>
    <t>A125190206X</t>
  </si>
  <si>
    <t>A125194958L</t>
  </si>
  <si>
    <t>A125192582R</t>
  </si>
  <si>
    <t>A125190210R</t>
  </si>
  <si>
    <t>A125194962C</t>
  </si>
  <si>
    <t>A125192586X</t>
  </si>
  <si>
    <t>A125190194A</t>
  </si>
  <si>
    <t>A125194946C</t>
  </si>
  <si>
    <t>A125192570F</t>
  </si>
  <si>
    <t>A125190230X</t>
  </si>
  <si>
    <t>A125194982L</t>
  </si>
  <si>
    <t>A125192606W</t>
  </si>
  <si>
    <t>A125190214X</t>
  </si>
  <si>
    <t>A125194966L</t>
  </si>
  <si>
    <t>A125192590R</t>
  </si>
  <si>
    <t>A125190234J</t>
  </si>
  <si>
    <t>A125194986W</t>
  </si>
  <si>
    <t>A125192610L</t>
  </si>
  <si>
    <t>A125190262T</t>
  </si>
  <si>
    <t>A125195014W</t>
  </si>
  <si>
    <t>A125192638R</t>
  </si>
  <si>
    <t>A125190242J</t>
  </si>
  <si>
    <t>A125194994W</t>
  </si>
  <si>
    <t>A125192618F</t>
  </si>
  <si>
    <t>A125190266A</t>
  </si>
  <si>
    <t>A125195018F</t>
  </si>
  <si>
    <t>A125192642F</t>
  </si>
  <si>
    <t>A125190270T</t>
  </si>
  <si>
    <t>A125195022W</t>
  </si>
  <si>
    <t>A125192646R</t>
  </si>
  <si>
    <t>A125190246T</t>
  </si>
  <si>
    <t>A125194998F</t>
  </si>
  <si>
    <t>A125192622W</t>
  </si>
  <si>
    <t>A125190250J</t>
  </si>
  <si>
    <t>A125195002L</t>
  </si>
  <si>
    <t>A125192626F</t>
  </si>
  <si>
    <t>A125190254T</t>
  </si>
  <si>
    <t>A125195006W</t>
  </si>
  <si>
    <t>A125192630W</t>
  </si>
  <si>
    <t>A125190238T</t>
  </si>
  <si>
    <t>A125194990L</t>
  </si>
  <si>
    <t>A125192614W</t>
  </si>
  <si>
    <t>A125190274A</t>
  </si>
  <si>
    <t>A125195026F</t>
  </si>
  <si>
    <t>A125192650F</t>
  </si>
  <si>
    <t>A125190258A</t>
  </si>
  <si>
    <t>A125195010L</t>
  </si>
  <si>
    <t>A125192634F</t>
  </si>
  <si>
    <t>A125190278K</t>
  </si>
  <si>
    <t>A125195030W</t>
  </si>
  <si>
    <t>A125192654R</t>
  </si>
  <si>
    <t>A125190086T</t>
  </si>
  <si>
    <t>A125194838V</t>
  </si>
  <si>
    <t>A125192462W</t>
  </si>
  <si>
    <t>A125190066J</t>
  </si>
  <si>
    <t>A125194818K</t>
  </si>
  <si>
    <t>A125192442L</t>
  </si>
  <si>
    <t>A125190090J</t>
  </si>
  <si>
    <t>A125194842K</t>
  </si>
  <si>
    <t>A125192466F</t>
  </si>
  <si>
    <t>A125190094T</t>
  </si>
  <si>
    <t>A125194846V</t>
  </si>
  <si>
    <t>A125192470W</t>
  </si>
  <si>
    <t>A125190070X</t>
  </si>
  <si>
    <t>A125194822A</t>
  </si>
  <si>
    <t>A125192446W</t>
  </si>
  <si>
    <t>A125190074J</t>
  </si>
  <si>
    <t>A125194826K</t>
  </si>
  <si>
    <t>A125192450L</t>
  </si>
  <si>
    <t>A125190078T</t>
  </si>
  <si>
    <t>A125194830A</t>
  </si>
  <si>
    <t>A125192454W</t>
  </si>
  <si>
    <t>A125190062X</t>
  </si>
  <si>
    <t>A125194814A</t>
  </si>
  <si>
    <t>A125192438W</t>
  </si>
  <si>
    <t>A125190098A</t>
  </si>
  <si>
    <t>A125194850K</t>
  </si>
  <si>
    <t>A125192474F</t>
  </si>
  <si>
    <t>A125190082J</t>
  </si>
  <si>
    <t>A125194834K</t>
  </si>
  <si>
    <t>A125192458F</t>
  </si>
  <si>
    <t>A125190102F</t>
  </si>
  <si>
    <t>A125194854V</t>
  </si>
  <si>
    <t>A125192478R</t>
  </si>
  <si>
    <t>Time Series Workbook</t>
  </si>
  <si>
    <t>6226.0 Participation, Job Search and Mobility, Australia</t>
  </si>
  <si>
    <t>Table 3. Underemployment status of full-time and part-time workers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</si>
  <si>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</si>
  <si>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</si>
  <si>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</si>
  <si>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</si>
  <si>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</si>
  <si>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</si>
  <si>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</si>
  <si>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</si>
  <si>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</si>
  <si>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6229.0 Underemployed workers</t>
  </si>
  <si>
    <t>Released at 11:30 am (Canberra time) Tue 09 July 2024</t>
  </si>
  <si>
    <t>Contents</t>
  </si>
  <si>
    <t>Tables</t>
  </si>
  <si>
    <t>Table 3.1 - Underemployment status of full-time and part-time workers by age, February 2024</t>
  </si>
  <si>
    <t>Table 3.2 - Underemployment status of full-time and part-time workers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</si>
  <si>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</si>
  <si>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</si>
  <si>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</si>
  <si>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</si>
  <si>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</si>
  <si>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</si>
  <si>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</si>
  <si>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</si>
  <si>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</si>
  <si>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</si>
  <si>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</si>
  <si>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</si>
  <si>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</si>
  <si>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Underemployment status</t>
  </si>
  <si>
    <t>Employed</t>
  </si>
  <si>
    <t>Full-time workers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</si>
  <si>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</si>
  <si>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</si>
  <si>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</si>
  <si>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Underemployed full-time workers who worked part-time hours for economic reasons</t>
  </si>
  <si>
    <t>Part-time workers</t>
  </si>
  <si>
    <t>Part-time workers who did not prefer or were unavailable for more hours</t>
  </si>
  <si>
    <t>Underemployed part-time workers who preferred and were available for more hours</t>
  </si>
  <si>
    <t>Underemployed part-time workers who preferred and were available for more part-time hours</t>
  </si>
  <si>
    <t>Underemployed part-time workers who preferred and were available for full-time hours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</si>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</sst>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166" fontId="13" fillId="0" borderId="0" xfId="10" applyNumberFormat="1" applyAlignment="1">
      <alignment horizontal="left" vertical="center"/>
    </xf>
    <xf numFmtId="0" fontId="13" fillId="0" borderId="0" xfId="7" applyFont="1" applyAlignment="1">
      <alignment horizontal="left" indent="1"/>
    </xf>
    <xf numFmtId="0" fontId="14" fillId="0" borderId="0" xfId="7" applyFont="1"/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3"/>
    </xf>
    <xf numFmtId="0" fontId="13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  <xf numFmtId="0" fontId="10" fillId="0" borderId="0" xfId="1" applyFont="1"/>
  </cellXfs>
  <cellStyles count="12">
    <cellStyle name="Hyperlink" xfId="1" builtinId="8"/>
    <cellStyle name="Hyperlink 2" xfId="5" xr:uid="{99080ECC-8144-434E-B170-28AC537398D7}"/>
    <cellStyle name="Normal" xfId="0" builtinId="0"/>
    <cellStyle name="Normal 10" xfId="3" xr:uid="{42A5FC0E-86F2-4DF2-B0B4-2EBC660C50A8}"/>
    <cellStyle name="Normal 2" xfId="7" xr:uid="{D49BFD92-6EA3-4408-A8AA-5DEC92646999}"/>
    <cellStyle name="Normal 2 2 2" xfId="11" xr:uid="{1AD78934-169C-41F6-A71E-CB6EC496B955}"/>
    <cellStyle name="Normal 2 4" xfId="4" xr:uid="{59F0C06B-8D78-4099-B4D9-3BF27C247CDC}"/>
    <cellStyle name="Normal 3 5 4" xfId="2" xr:uid="{558B9679-1E5B-4262-BCDC-6E1939682AA5}"/>
    <cellStyle name="Style1" xfId="6" xr:uid="{B40FD69F-1CFB-4C9E-8809-C119624787D0}"/>
    <cellStyle name="Style4" xfId="8" xr:uid="{F5B0D13B-DBF9-47E0-AE8D-AD362D2419C3}"/>
    <cellStyle name="Style5" xfId="9" xr:uid="{B95409F1-AE20-4B1A-9453-6DA3487D750C}"/>
    <cellStyle name="Style9" xfId="10" xr:uid="{B701E1B6-76F3-40E1-B38B-6D7CB371BFF8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893A12-29A8-49B5-B755-15491E38C49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FF6FA5-765E-409F-B5BC-7659800B90A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F267B-C1FA-4816-A93B-DE3ABB6FD5C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4" TargetMode="External"/><Relationship Id="rId5" Type="http://schemas.openxmlformats.org/officeDocument/2006/relationships/hyperlink" Target="https://www.abs.gov.au/statistics/labour/employment-and-unemployment/underemployed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84AD5-EC12-4AFC-98CB-7B6DBB45B9EC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936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948</v>
      </c>
      <c r="C5" s="11"/>
      <c r="D5" s="11"/>
      <c r="E5" s="11"/>
    </row>
    <row r="6" spans="1:5" ht="15.75" customHeight="1">
      <c r="A6" s="11"/>
      <c r="B6" s="64" t="s">
        <v>938</v>
      </c>
      <c r="C6" s="64"/>
      <c r="D6" s="64"/>
      <c r="E6" s="64"/>
    </row>
    <row r="7" spans="1:5" ht="15.75" customHeight="1">
      <c r="A7" s="11"/>
      <c r="B7" s="21" t="s">
        <v>949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950</v>
      </c>
      <c r="C9" s="24"/>
      <c r="D9" s="11"/>
      <c r="E9" s="11"/>
    </row>
    <row r="10" spans="1:5">
      <c r="A10" s="23"/>
      <c r="B10" s="25" t="s">
        <v>951</v>
      </c>
      <c r="C10" s="23"/>
      <c r="D10" s="11"/>
      <c r="E10" s="11"/>
    </row>
    <row r="11" spans="1:5">
      <c r="A11" s="23"/>
      <c r="B11" s="26">
        <v>3.1</v>
      </c>
      <c r="C11" s="27" t="s">
        <v>952</v>
      </c>
      <c r="D11" s="11"/>
      <c r="E11" s="11"/>
    </row>
    <row r="12" spans="1:5">
      <c r="A12" s="23"/>
      <c r="B12" s="26">
        <v>3.2</v>
      </c>
      <c r="C12" s="27" t="s">
        <v>953</v>
      </c>
      <c r="D12" s="11"/>
      <c r="E12" s="11"/>
    </row>
    <row r="13" spans="1:5">
      <c r="A13" s="23"/>
      <c r="B13" s="26" t="s">
        <v>954</v>
      </c>
      <c r="C13" s="27" t="s">
        <v>955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956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957</v>
      </c>
      <c r="C18" s="23"/>
      <c r="D18" s="11"/>
      <c r="E18" s="11"/>
    </row>
    <row r="19" spans="1:5">
      <c r="A19" s="23"/>
      <c r="B19" s="67" t="s">
        <v>958</v>
      </c>
      <c r="C19" s="67"/>
      <c r="D19" s="11"/>
      <c r="E19" s="11"/>
    </row>
    <row r="20" spans="1:5">
      <c r="A20" s="23"/>
      <c r="B20" s="73" t="s">
        <v>959</v>
      </c>
      <c r="C20" s="73"/>
      <c r="D20" s="11"/>
      <c r="E20" s="11"/>
    </row>
    <row r="21" spans="1:5">
      <c r="A21" s="22"/>
      <c r="B21" s="67"/>
      <c r="C21" s="67"/>
      <c r="D21" s="11"/>
      <c r="E21" s="11"/>
    </row>
    <row r="22" spans="1:5">
      <c r="A22" s="22"/>
      <c r="B22" s="15" t="s">
        <v>939</v>
      </c>
      <c r="C22" s="11"/>
      <c r="D22" s="11"/>
      <c r="E22" s="11"/>
    </row>
    <row r="23" spans="1:5">
      <c r="A23" s="22"/>
      <c r="B23" s="63" t="s">
        <v>947</v>
      </c>
      <c r="C23" s="63"/>
      <c r="D23" s="63"/>
      <c r="E23" s="63"/>
    </row>
    <row r="24" spans="1:5">
      <c r="A24" s="22"/>
      <c r="B24" s="63" t="s">
        <v>946</v>
      </c>
      <c r="C24" s="63"/>
      <c r="D24" s="63"/>
      <c r="E24" s="63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6A776D80-46E5-4BD5-AA21-EEBE3FA4FA40}"/>
    <hyperlink ref="B13" location="Index!A12" display="Index" xr:uid="{12788C9F-6B51-4FBB-B128-482EA08C6A1E}"/>
    <hyperlink ref="B27" r:id="rId2" display="© Commonwealth of Australia 2015" xr:uid="{99293FE0-2CFB-4D0A-84F4-E3514DBF7970}"/>
    <hyperlink ref="B20" r:id="rId3" display="Explanatory Notes" xr:uid="{5FA51529-D99B-48F8-A2B3-5E7342D6CF10}"/>
    <hyperlink ref="B19" r:id="rId4" xr:uid="{BCABE2C6-A94A-4761-A2A5-36575C496E88}"/>
    <hyperlink ref="B19:C19" r:id="rId5" display="Summary" xr:uid="{498D8F12-587C-4610-97BD-3C8C4F04C2B7}"/>
    <hyperlink ref="B20:C20" r:id="rId6" display="Methodology" xr:uid="{D74F2211-64F5-4EB4-8D82-919486ADA915}"/>
    <hyperlink ref="B12" location="'Table 3.2'!C10" display="'Table 3.2'!C10" xr:uid="{87DF80A5-F4EF-4D7E-A07E-7CF4E55E2D9E}"/>
    <hyperlink ref="B24" r:id="rId7" display="or the Labour Surveys Branch at labour.statistics@abs.gov.au." xr:uid="{40A7FDB6-E90D-46AB-BA13-2C3E638B22C3}"/>
    <hyperlink ref="B23:E23" r:id="rId8" display="For further information about these and related statistics visit www.abs.gov.au/about/contact-us" xr:uid="{71F9F9F5-3654-4199-BB64-79F780020C37}"/>
    <hyperlink ref="B11" location="'Table 3.1'!C10" display="'Table 3.1'!C10" xr:uid="{D42AEF06-396E-4F10-B810-AFB9390D83F4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AC239-34FC-49E6-8080-C329CA18AC15}">
  <sheetPr>
    <pageSetUpPr fitToPage="1"/>
  </sheetPr>
  <dimension ref="A1:U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0" t="str">
        <f>Contents!B5</f>
        <v>6229.0 Underemployed workers</v>
      </c>
      <c r="C5" s="70"/>
      <c r="D5" s="70"/>
      <c r="E5" s="70"/>
      <c r="F5" s="70"/>
      <c r="G5" s="70"/>
      <c r="H5" s="70"/>
      <c r="I5" s="70"/>
      <c r="J5" s="70"/>
      <c r="K5" s="7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0" t="str">
        <f>Contents!B6</f>
        <v>Table 3. Underemployment status of full-time and part-time workers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1" t="str">
        <f>Contents!C11</f>
        <v>Table 3.1 - Underemployment status of full-time and part-time workers by age, February 2024</v>
      </c>
      <c r="B8" s="71"/>
      <c r="C8" s="71"/>
      <c r="D8" s="71"/>
      <c r="E8" s="71"/>
      <c r="F8" s="71"/>
      <c r="G8" s="71"/>
      <c r="H8" s="71"/>
      <c r="I8" s="34"/>
      <c r="J8" s="35"/>
      <c r="K8" s="35"/>
      <c r="L8" s="71"/>
      <c r="M8" s="71"/>
      <c r="N8" s="71"/>
      <c r="O8" s="71"/>
      <c r="P8" s="71"/>
      <c r="Q8" s="71"/>
      <c r="R8" s="71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960</v>
      </c>
      <c r="C10" s="68" t="s">
        <v>961</v>
      </c>
      <c r="D10" s="68"/>
      <c r="E10" s="68"/>
      <c r="F10" s="39"/>
      <c r="G10" s="69" t="s">
        <v>962</v>
      </c>
      <c r="H10" s="69"/>
      <c r="I10" s="6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963</v>
      </c>
      <c r="D11" s="37" t="s">
        <v>964</v>
      </c>
      <c r="E11" s="37" t="s">
        <v>965</v>
      </c>
      <c r="F11" s="37"/>
      <c r="G11" s="37" t="s">
        <v>963</v>
      </c>
      <c r="H11" s="37" t="s">
        <v>964</v>
      </c>
      <c r="I11" s="37" t="s">
        <v>965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966</v>
      </c>
      <c r="D12" s="40" t="s">
        <v>966</v>
      </c>
      <c r="E12" s="40" t="s">
        <v>966</v>
      </c>
      <c r="F12" s="40"/>
      <c r="G12" s="40" t="s">
        <v>966</v>
      </c>
      <c r="H12" s="40" t="s">
        <v>966</v>
      </c>
      <c r="I12" s="40" t="s">
        <v>966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967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968</v>
      </c>
      <c r="C14" s="44" cm="1">
        <f t="array" ref="C14">INDEX($C$50:$T$60,$U50,C$36)</f>
        <v>14031.870999999999</v>
      </c>
      <c r="D14" s="44" cm="1">
        <f t="array" ref="D14">INDEX($C$50:$T$60,$U50,D$36)</f>
        <v>7286.1369999999997</v>
      </c>
      <c r="E14" s="44" cm="1">
        <f t="array" ref="E14">INDEX($C$50:$T$60,$U50,E$36)</f>
        <v>6745.7340000000004</v>
      </c>
      <c r="F14" s="44"/>
      <c r="G14" s="45" t="str" cm="1">
        <f t="array" ref="G14">HYPERLINK(TEXT("#"&amp;INDEX($C$69:$T$79,$U69,C$36),),INDEX($C$69:$T$79,$U69,C$36))</f>
        <v>A125190042R</v>
      </c>
      <c r="H14" s="45" t="str" cm="1">
        <f t="array" ref="H14">HYPERLINK(TEXT("#"&amp;INDEX($C$69:$T$79,$U69,D$36),),INDEX($C$69:$T$79,$U69,D$36))</f>
        <v>A125194794C</v>
      </c>
      <c r="I14" s="45" t="str" cm="1">
        <f t="array" ref="I14">HYPERLINK(TEXT("#"&amp;INDEX($C$69:$T$79,$U69,E$36),),INDEX($C$69:$T$79,$U69,E$36))</f>
        <v>A125192418L</v>
      </c>
    </row>
    <row r="15" spans="1:20">
      <c r="A15" s="46"/>
      <c r="B15" s="47" t="s">
        <v>969</v>
      </c>
      <c r="C15" s="44" cm="1">
        <f t="array" ref="C15">INDEX($C$50:$T$60,$U51,C$36)</f>
        <v>9706.1010000000006</v>
      </c>
      <c r="D15" s="44" cm="1">
        <f t="array" ref="D15">INDEX($C$50:$T$60,$U51,D$36)</f>
        <v>5854.0069999999996</v>
      </c>
      <c r="E15" s="44" cm="1">
        <f t="array" ref="E15">INDEX($C$50:$T$60,$U51,E$36)</f>
        <v>3852.0949999999998</v>
      </c>
      <c r="F15" s="44"/>
      <c r="G15" s="45" t="str" cm="1">
        <f t="array" ref="G15">HYPERLINK(TEXT("#"&amp;INDEX($C$69:$T$79,$U70,C$36),),INDEX($C$69:$T$79,$U70,C$36))</f>
        <v>A125190022F</v>
      </c>
      <c r="H15" s="45" t="str" cm="1">
        <f t="array" ref="H15">HYPERLINK(TEXT("#"&amp;INDEX($C$69:$T$79,$U70,D$36),),INDEX($C$69:$T$79,$U70,D$36))</f>
        <v>A125194774V</v>
      </c>
      <c r="I15" s="45" t="str" cm="1">
        <f t="array" ref="I15">HYPERLINK(TEXT("#"&amp;INDEX($C$69:$T$79,$U70,E$36),),INDEX($C$69:$T$79,$U70,E$36))</f>
        <v>A125192398R</v>
      </c>
    </row>
    <row r="16" spans="1:20">
      <c r="A16" s="48"/>
      <c r="B16" s="49" t="s">
        <v>970</v>
      </c>
      <c r="C16" s="44" cm="1">
        <f t="array" ref="C16">INDEX($C$50:$T$60,$U52,C$36)</f>
        <v>8280.6679999999997</v>
      </c>
      <c r="D16" s="44" cm="1">
        <f t="array" ref="D16">INDEX($C$50:$T$60,$U52,D$36)</f>
        <v>5053.3249999999998</v>
      </c>
      <c r="E16" s="44" cm="1">
        <f t="array" ref="E16">INDEX($C$50:$T$60,$U52,E$36)</f>
        <v>3227.3429999999998</v>
      </c>
      <c r="F16" s="44"/>
      <c r="G16" s="45" t="str" cm="1">
        <f t="array" ref="G16">HYPERLINK(TEXT("#"&amp;INDEX($C$69:$T$79,$U71,C$36),),INDEX($C$69:$T$79,$U71,C$36))</f>
        <v>A125190046X</v>
      </c>
      <c r="H16" s="45" t="str" cm="1">
        <f t="array" ref="H16">HYPERLINK(TEXT("#"&amp;INDEX($C$69:$T$79,$U71,D$36),),INDEX($C$69:$T$79,$U71,D$36))</f>
        <v>A125194798L</v>
      </c>
      <c r="I16" s="45" t="str" cm="1">
        <f t="array" ref="I16">HYPERLINK(TEXT("#"&amp;INDEX($C$69:$T$79,$U71,E$36),),INDEX($C$69:$T$79,$U71,E$36))</f>
        <v>A125192422C</v>
      </c>
    </row>
    <row r="17" spans="1:20">
      <c r="A17" s="48"/>
      <c r="B17" s="49" t="s">
        <v>971</v>
      </c>
      <c r="C17" s="44" cm="1">
        <f t="array" ref="C17">INDEX($C$50:$T$60,$U53,C$36)</f>
        <v>1425.434</v>
      </c>
      <c r="D17" s="44" cm="1">
        <f t="array" ref="D17">INDEX($C$50:$T$60,$U53,D$36)</f>
        <v>800.68200000000002</v>
      </c>
      <c r="E17" s="44" cm="1">
        <f t="array" ref="E17">INDEX($C$50:$T$60,$U53,E$36)</f>
        <v>624.75199999999995</v>
      </c>
      <c r="F17" s="44"/>
      <c r="G17" s="45" t="str" cm="1">
        <f t="array" ref="G17">HYPERLINK(TEXT("#"&amp;INDEX($C$69:$T$79,$U72,C$36),),INDEX($C$69:$T$79,$U72,C$36))</f>
        <v>A125190050R</v>
      </c>
      <c r="H17" s="45" t="str" cm="1">
        <f t="array" ref="H17">HYPERLINK(TEXT("#"&amp;INDEX($C$69:$T$79,$U72,D$36),),INDEX($C$69:$T$79,$U72,D$36))</f>
        <v>A125194802T</v>
      </c>
      <c r="I17" s="45" t="str" cm="1">
        <f t="array" ref="I17">HYPERLINK(TEXT("#"&amp;INDEX($C$69:$T$79,$U72,E$36),),INDEX($C$69:$T$79,$U72,E$36))</f>
        <v>A125192426L</v>
      </c>
    </row>
    <row r="18" spans="1:20">
      <c r="A18" s="48"/>
      <c r="B18" s="50" t="s">
        <v>972</v>
      </c>
      <c r="C18" s="44" cm="1">
        <f t="array" ref="C18">INDEX($C$50:$T$60,$U54,C$36)</f>
        <v>1342.098</v>
      </c>
      <c r="D18" s="44" cm="1">
        <f t="array" ref="D18">INDEX($C$50:$T$60,$U54,D$36)</f>
        <v>744.53599999999994</v>
      </c>
      <c r="E18" s="44" cm="1">
        <f t="array" ref="E18">INDEX($C$50:$T$60,$U54,E$36)</f>
        <v>597.56200000000001</v>
      </c>
      <c r="F18" s="44"/>
      <c r="G18" s="45" t="str" cm="1">
        <f t="array" ref="G18">HYPERLINK(TEXT("#"&amp;INDEX($C$69:$T$79,$U73,C$36),),INDEX($C$69:$T$79,$U73,C$36))</f>
        <v>A125190026R</v>
      </c>
      <c r="H18" s="45" t="str" cm="1">
        <f t="array" ref="H18">HYPERLINK(TEXT("#"&amp;INDEX($C$69:$T$79,$U73,D$36),),INDEX($C$69:$T$79,$U73,D$36))</f>
        <v>A125194778C</v>
      </c>
      <c r="I18" s="45" t="str" cm="1">
        <f t="array" ref="I18">HYPERLINK(TEXT("#"&amp;INDEX($C$69:$T$79,$U73,E$36),),INDEX($C$69:$T$79,$U73,E$36))</f>
        <v>A125192402V</v>
      </c>
    </row>
    <row r="19" spans="1:20">
      <c r="A19" s="48"/>
      <c r="B19" s="50" t="s">
        <v>973</v>
      </c>
      <c r="C19" s="44" cm="1">
        <f t="array" ref="C19">INDEX($C$50:$T$60,$U55,C$36)</f>
        <v>83.335999999999999</v>
      </c>
      <c r="D19" s="44" cm="1">
        <f t="array" ref="D19">INDEX($C$50:$T$60,$U55,D$36)</f>
        <v>56.146000000000001</v>
      </c>
      <c r="E19" s="44" cm="1">
        <f t="array" ref="E19">INDEX($C$50:$T$60,$U55,E$36)</f>
        <v>27.19</v>
      </c>
      <c r="F19" s="44"/>
      <c r="G19" s="45" t="str" cm="1">
        <f t="array" ref="G19">HYPERLINK(TEXT("#"&amp;INDEX($C$69:$T$79,$U74,C$36),),INDEX($C$69:$T$79,$U74,C$36))</f>
        <v>A125190030F</v>
      </c>
      <c r="H19" s="45" t="str" cm="1">
        <f t="array" ref="H19">HYPERLINK(TEXT("#"&amp;INDEX($C$69:$T$79,$U74,D$36),),INDEX($C$69:$T$79,$U74,D$36))</f>
        <v>A125194782V</v>
      </c>
      <c r="I19" s="45" t="str" cm="1">
        <f t="array" ref="I19">HYPERLINK(TEXT("#"&amp;INDEX($C$69:$T$79,$U74,E$36),),INDEX($C$69:$T$79,$U74,E$36))</f>
        <v>A125192406C</v>
      </c>
    </row>
    <row r="20" spans="1:20">
      <c r="A20" s="48"/>
      <c r="B20" s="51" t="s">
        <v>974</v>
      </c>
      <c r="C20" s="44" cm="1">
        <f t="array" ref="C20">INDEX($C$50:$T$60,$U56,C$36)</f>
        <v>4325.7700000000004</v>
      </c>
      <c r="D20" s="44" cm="1">
        <f t="array" ref="D20">INDEX($C$50:$T$60,$U56,D$36)</f>
        <v>1432.1310000000001</v>
      </c>
      <c r="E20" s="44" cm="1">
        <f t="array" ref="E20">INDEX($C$50:$T$60,$U56,E$36)</f>
        <v>2893.6390000000001</v>
      </c>
      <c r="F20" s="44"/>
      <c r="G20" s="45" t="str" cm="1">
        <f t="array" ref="G20">HYPERLINK(TEXT("#"&amp;INDEX($C$69:$T$79,$U75,C$36),),INDEX($C$69:$T$79,$U75,C$36))</f>
        <v>A125190034R</v>
      </c>
      <c r="H20" s="45" t="str" cm="1">
        <f t="array" ref="H20">HYPERLINK(TEXT("#"&amp;INDEX($C$69:$T$79,$U75,D$36),),INDEX($C$69:$T$79,$U75,D$36))</f>
        <v>A125194786C</v>
      </c>
      <c r="I20" s="45" t="str" cm="1">
        <f t="array" ref="I20">HYPERLINK(TEXT("#"&amp;INDEX($C$69:$T$79,$U75,E$36),),INDEX($C$69:$T$79,$U75,E$36))</f>
        <v>A125192410V</v>
      </c>
    </row>
    <row r="21" spans="1:20">
      <c r="A21" s="48"/>
      <c r="B21" s="52" t="s">
        <v>975</v>
      </c>
      <c r="C21" s="44" cm="1">
        <f t="array" ref="C21">INDEX($C$50:$T$60,$U57,C$36)</f>
        <v>3435.9259999999999</v>
      </c>
      <c r="D21" s="44" cm="1">
        <f t="array" ref="D21">INDEX($C$50:$T$60,$U57,D$36)</f>
        <v>1072.402</v>
      </c>
      <c r="E21" s="44" cm="1">
        <f t="array" ref="E21">INDEX($C$50:$T$60,$U57,E$36)</f>
        <v>2363.5250000000001</v>
      </c>
      <c r="F21" s="44"/>
      <c r="G21" s="45" t="str" cm="1">
        <f t="array" ref="G21">HYPERLINK(TEXT("#"&amp;INDEX($C$69:$T$79,$U76,C$36),),INDEX($C$69:$T$79,$U76,C$36))</f>
        <v>A125190018R</v>
      </c>
      <c r="H21" s="45" t="str" cm="1">
        <f t="array" ref="H21">HYPERLINK(TEXT("#"&amp;INDEX($C$69:$T$79,$U76,D$36),),INDEX($C$69:$T$79,$U76,D$36))</f>
        <v>A125194770K</v>
      </c>
      <c r="I21" s="45" t="str" cm="1">
        <f t="array" ref="I21">HYPERLINK(TEXT("#"&amp;INDEX($C$69:$T$79,$U76,E$36),),INDEX($C$69:$T$79,$U76,E$36))</f>
        <v>A125192394F</v>
      </c>
    </row>
    <row r="22" spans="1:20">
      <c r="A22" s="48"/>
      <c r="B22" s="52" t="s">
        <v>976</v>
      </c>
      <c r="C22" s="44" cm="1">
        <f t="array" ref="C22">INDEX($C$50:$T$60,$U58,C$36)</f>
        <v>889.84299999999996</v>
      </c>
      <c r="D22" s="44" cm="1">
        <f t="array" ref="D22">INDEX($C$50:$T$60,$U58,D$36)</f>
        <v>359.72899999999998</v>
      </c>
      <c r="E22" s="44" cm="1">
        <f t="array" ref="E22">INDEX($C$50:$T$60,$U58,E$36)</f>
        <v>530.11400000000003</v>
      </c>
      <c r="F22" s="44"/>
      <c r="G22" s="45" t="str" cm="1">
        <f t="array" ref="G22">HYPERLINK(TEXT("#"&amp;INDEX($C$69:$T$79,$U77,C$36),),INDEX($C$69:$T$79,$U77,C$36))</f>
        <v>A125190054X</v>
      </c>
      <c r="H22" s="45" t="str" cm="1">
        <f t="array" ref="H22">HYPERLINK(TEXT("#"&amp;INDEX($C$69:$T$79,$U77,D$36),),INDEX($C$69:$T$79,$U77,D$36))</f>
        <v>A125194806A</v>
      </c>
      <c r="I22" s="45" t="str" cm="1">
        <f t="array" ref="I22">HYPERLINK(TEXT("#"&amp;INDEX($C$69:$T$79,$U77,E$36),),INDEX($C$69:$T$79,$U77,E$36))</f>
        <v>A125192430C</v>
      </c>
    </row>
    <row r="23" spans="1:20">
      <c r="A23" s="48"/>
      <c r="B23" s="53" t="s">
        <v>977</v>
      </c>
      <c r="C23" s="44" cm="1">
        <f t="array" ref="C23">INDEX($C$50:$T$60,$U59,C$36)</f>
        <v>451.589</v>
      </c>
      <c r="D23" s="44" cm="1">
        <f t="array" ref="D23">INDEX($C$50:$T$60,$U59,D$36)</f>
        <v>159.208</v>
      </c>
      <c r="E23" s="44" cm="1">
        <f t="array" ref="E23">INDEX($C$50:$T$60,$U59,E$36)</f>
        <v>292.38099999999997</v>
      </c>
      <c r="F23" s="44"/>
      <c r="G23" s="45" t="str" cm="1">
        <f t="array" ref="G23">HYPERLINK(TEXT("#"&amp;INDEX($C$69:$T$79,$U78,C$36),),INDEX($C$69:$T$79,$U78,C$36))</f>
        <v>A125190038X</v>
      </c>
      <c r="H23" s="45" t="str" cm="1">
        <f t="array" ref="H23">HYPERLINK(TEXT("#"&amp;INDEX($C$69:$T$79,$U78,D$36),),INDEX($C$69:$T$79,$U78,D$36))</f>
        <v>A125194790V</v>
      </c>
      <c r="I23" s="45" t="str" cm="1">
        <f t="array" ref="I23">HYPERLINK(TEXT("#"&amp;INDEX($C$69:$T$79,$U78,E$36),),INDEX($C$69:$T$79,$U78,E$36))</f>
        <v>A125192414C</v>
      </c>
    </row>
    <row r="24" spans="1:20">
      <c r="A24" s="48"/>
      <c r="B24" s="53" t="s">
        <v>978</v>
      </c>
      <c r="C24" s="44" cm="1">
        <f t="array" ref="C24">INDEX($C$50:$T$60,$U60,C$36)</f>
        <v>438.255</v>
      </c>
      <c r="D24" s="44" cm="1">
        <f t="array" ref="D24">INDEX($C$50:$T$60,$U60,D$36)</f>
        <v>200.52099999999999</v>
      </c>
      <c r="E24" s="44" cm="1">
        <f t="array" ref="E24">INDEX($C$50:$T$60,$U60,E$36)</f>
        <v>237.73400000000001</v>
      </c>
      <c r="F24" s="44"/>
      <c r="G24" s="45" t="str" cm="1">
        <f t="array" ref="G24">HYPERLINK(TEXT("#"&amp;INDEX($C$69:$T$79,$U79,C$36),),INDEX($C$69:$T$79,$U79,C$36))</f>
        <v>A125190058J</v>
      </c>
      <c r="H24" s="45" t="str" cm="1">
        <f t="array" ref="H24">HYPERLINK(TEXT("#"&amp;INDEX($C$69:$T$79,$U79,D$36),),INDEX($C$69:$T$79,$U79,D$36))</f>
        <v>A125194810T</v>
      </c>
      <c r="I24" s="45" t="str" cm="1">
        <f t="array" ref="I24">HYPERLINK(TEXT("#"&amp;INDEX($C$69:$T$79,$U79,E$36),),INDEX($C$69:$T$79,$U79,E$36))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2024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961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979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980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981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1" hidden="1">
      <c r="A33" s="56"/>
      <c r="B33" s="57" t="s">
        <v>982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1" hidden="1">
      <c r="A34" s="56"/>
      <c r="B34" s="57" t="s">
        <v>983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1" hidden="1">
      <c r="A35" s="56"/>
      <c r="B35" s="60"/>
      <c r="C35" s="59"/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1" hidden="1">
      <c r="A36" s="56"/>
      <c r="B36" s="61"/>
      <c r="C36" s="58">
        <f>VLOOKUP(C10,B29:C34,2,FALSE)</f>
        <v>1</v>
      </c>
      <c r="D36" s="58">
        <f>C36+1</f>
        <v>2</v>
      </c>
      <c r="E36" s="58">
        <f>D36+1</f>
        <v>3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 hidden="1">
      <c r="A37" s="56"/>
      <c r="B37" s="55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1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1" hidden="1">
      <c r="A39" s="56"/>
      <c r="B39" s="55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1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1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1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1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1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1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</row>
    <row r="46" spans="1:21" ht="15" hidden="1" customHeight="1">
      <c r="A46" s="36"/>
      <c r="B46" s="36"/>
      <c r="C46" s="72" t="s">
        <v>961</v>
      </c>
      <c r="D46" s="72"/>
      <c r="E46" s="72"/>
      <c r="F46" s="72" t="s">
        <v>979</v>
      </c>
      <c r="G46" s="72"/>
      <c r="H46" s="72"/>
      <c r="I46" s="72" t="s">
        <v>980</v>
      </c>
      <c r="J46" s="72"/>
      <c r="K46" s="72"/>
      <c r="L46" s="72" t="s">
        <v>981</v>
      </c>
      <c r="M46" s="72"/>
      <c r="N46" s="72"/>
      <c r="O46" s="72" t="s">
        <v>982</v>
      </c>
      <c r="P46" s="72"/>
      <c r="Q46" s="72"/>
      <c r="R46" s="72" t="s">
        <v>983</v>
      </c>
      <c r="S46" s="72"/>
      <c r="T46" s="72"/>
    </row>
    <row r="47" spans="1:21" hidden="1">
      <c r="A47" s="36"/>
      <c r="B47" s="36"/>
      <c r="C47" s="37" t="s">
        <v>963</v>
      </c>
      <c r="D47" s="37" t="s">
        <v>964</v>
      </c>
      <c r="E47" s="37" t="s">
        <v>965</v>
      </c>
      <c r="F47" s="37" t="s">
        <v>963</v>
      </c>
      <c r="G47" s="37" t="s">
        <v>964</v>
      </c>
      <c r="H47" s="37" t="s">
        <v>965</v>
      </c>
      <c r="I47" s="37" t="s">
        <v>963</v>
      </c>
      <c r="J47" s="37" t="s">
        <v>964</v>
      </c>
      <c r="K47" s="37" t="s">
        <v>965</v>
      </c>
      <c r="L47" s="37" t="s">
        <v>963</v>
      </c>
      <c r="M47" s="37" t="s">
        <v>964</v>
      </c>
      <c r="N47" s="37" t="s">
        <v>965</v>
      </c>
      <c r="O47" s="37" t="s">
        <v>963</v>
      </c>
      <c r="P47" s="37" t="s">
        <v>964</v>
      </c>
      <c r="Q47" s="37" t="s">
        <v>965</v>
      </c>
      <c r="R47" s="37" t="s">
        <v>963</v>
      </c>
      <c r="S47" s="37" t="s">
        <v>964</v>
      </c>
      <c r="T47" s="37" t="s">
        <v>965</v>
      </c>
    </row>
    <row r="48" spans="1:21" hidden="1">
      <c r="A48" s="36"/>
      <c r="B48" s="36"/>
      <c r="C48" s="40" t="s">
        <v>966</v>
      </c>
      <c r="D48" s="40" t="s">
        <v>966</v>
      </c>
      <c r="E48" s="40" t="s">
        <v>966</v>
      </c>
      <c r="F48" s="40" t="s">
        <v>966</v>
      </c>
      <c r="G48" s="40" t="s">
        <v>966</v>
      </c>
      <c r="H48" s="40" t="s">
        <v>966</v>
      </c>
      <c r="I48" s="40" t="s">
        <v>966</v>
      </c>
      <c r="J48" s="40" t="s">
        <v>966</v>
      </c>
      <c r="K48" s="40" t="s">
        <v>966</v>
      </c>
      <c r="L48" s="40" t="s">
        <v>966</v>
      </c>
      <c r="M48" s="40" t="s">
        <v>966</v>
      </c>
      <c r="N48" s="40" t="s">
        <v>966</v>
      </c>
      <c r="O48" s="40" t="s">
        <v>966</v>
      </c>
      <c r="P48" s="40" t="s">
        <v>966</v>
      </c>
      <c r="Q48" s="40" t="s">
        <v>966</v>
      </c>
      <c r="R48" s="40" t="s">
        <v>966</v>
      </c>
      <c r="S48" s="40" t="s">
        <v>966</v>
      </c>
      <c r="T48" s="40" t="s">
        <v>966</v>
      </c>
    </row>
    <row r="49" spans="1:21" hidden="1">
      <c r="A49" s="41" t="s">
        <v>967</v>
      </c>
      <c r="B49" s="36"/>
      <c r="C49" s="40"/>
      <c r="D49" s="40"/>
      <c r="E49" s="40"/>
      <c r="F49" s="42"/>
      <c r="G49" s="62"/>
      <c r="H49" s="62"/>
    </row>
    <row r="50" spans="1:21" hidden="1">
      <c r="A50" s="41"/>
      <c r="B50" s="43" t="s">
        <v>968</v>
      </c>
      <c r="C50" s="44">
        <f>A125190042R_Latest</f>
        <v>14031.870999999999</v>
      </c>
      <c r="D50" s="44">
        <f>A125194794C_Latest</f>
        <v>7286.1369999999997</v>
      </c>
      <c r="E50" s="44">
        <f>A125192418L_Latest</f>
        <v>6745.7340000000004</v>
      </c>
      <c r="F50" s="44">
        <f>A125191230T_Latest</f>
        <v>13300.687</v>
      </c>
      <c r="G50" s="44">
        <f>A125195982F_Latest</f>
        <v>6849.62</v>
      </c>
      <c r="H50" s="44">
        <f>A125193606R_Latest</f>
        <v>6451.067</v>
      </c>
      <c r="I50" s="44">
        <f>A125190438K_Latest</f>
        <v>2154.61</v>
      </c>
      <c r="J50" s="44">
        <f>A125195190J_Latest</f>
        <v>1088.4580000000001</v>
      </c>
      <c r="K50" s="44">
        <f>A125192814R_Latest</f>
        <v>1066.152</v>
      </c>
      <c r="L50" s="44">
        <f>A125191626L_Latest</f>
        <v>6424.2110000000002</v>
      </c>
      <c r="M50" s="44">
        <f>A125196378C_Latest</f>
        <v>3330.5859999999998</v>
      </c>
      <c r="N50" s="44">
        <f>A125194002V_Latest</f>
        <v>3093.625</v>
      </c>
      <c r="O50" s="44">
        <f>A125192022T_Latest</f>
        <v>4721.866</v>
      </c>
      <c r="P50" s="44">
        <f>A125196774F_Latest</f>
        <v>2430.5749999999998</v>
      </c>
      <c r="Q50" s="44">
        <f>A125194398A_Latest</f>
        <v>2291.2910000000002</v>
      </c>
      <c r="R50" s="44">
        <f>A125190834L_Latest</f>
        <v>731.18399999999997</v>
      </c>
      <c r="S50" s="44">
        <f>A125195586C_Latest</f>
        <v>436.517</v>
      </c>
      <c r="T50" s="44">
        <f>A125193210V_Latest</f>
        <v>294.66699999999997</v>
      </c>
      <c r="U50" s="57">
        <v>1</v>
      </c>
    </row>
    <row r="51" spans="1:21" hidden="1">
      <c r="A51" s="46"/>
      <c r="B51" s="47" t="s">
        <v>969</v>
      </c>
      <c r="C51" s="44">
        <f>A125190022F_Latest</f>
        <v>9706.1010000000006</v>
      </c>
      <c r="D51" s="44">
        <f>A125194774V_Latest</f>
        <v>5854.0069999999996</v>
      </c>
      <c r="E51" s="44">
        <f>A125192398R_Latest</f>
        <v>3852.0949999999998</v>
      </c>
      <c r="F51" s="44">
        <f>A125191210J_Latest</f>
        <v>9391.7199999999993</v>
      </c>
      <c r="G51" s="44">
        <f>A125195962W_Latest</f>
        <v>5625.7830000000004</v>
      </c>
      <c r="H51" s="44">
        <f>A125193586T_Latest</f>
        <v>3765.9369999999999</v>
      </c>
      <c r="I51" s="44">
        <f>A125190418A_Latest</f>
        <v>983.1</v>
      </c>
      <c r="J51" s="44">
        <f>A125195170X_Latest</f>
        <v>584.48299999999995</v>
      </c>
      <c r="K51" s="44">
        <f>A125192794T_Latest</f>
        <v>398.61599999999999</v>
      </c>
      <c r="L51" s="44">
        <f>A125191606C_Latest</f>
        <v>4947.1779999999999</v>
      </c>
      <c r="M51" s="44">
        <f>A125196358V_Latest</f>
        <v>2947.913</v>
      </c>
      <c r="N51" s="44">
        <f>A125193982V_Latest</f>
        <v>1999.2650000000001</v>
      </c>
      <c r="O51" s="44">
        <f>A125192002J_Latest</f>
        <v>3461.442</v>
      </c>
      <c r="P51" s="44">
        <f>A125196754W_Latest</f>
        <v>2093.386</v>
      </c>
      <c r="Q51" s="44">
        <f>A125194378T_Latest</f>
        <v>1368.056</v>
      </c>
      <c r="R51" s="44">
        <f>A125190814C_Latest</f>
        <v>314.38099999999997</v>
      </c>
      <c r="S51" s="44">
        <f>A125195566V_Latest</f>
        <v>228.22300000000001</v>
      </c>
      <c r="T51" s="44">
        <f>A125193190W_Latest</f>
        <v>86.158000000000001</v>
      </c>
      <c r="U51" s="57">
        <v>2</v>
      </c>
    </row>
    <row r="52" spans="1:21" hidden="1">
      <c r="A52" s="48"/>
      <c r="B52" s="49" t="s">
        <v>970</v>
      </c>
      <c r="C52" s="44">
        <f>A125190046X_Latest</f>
        <v>8280.6679999999997</v>
      </c>
      <c r="D52" s="44">
        <f>A125194798L_Latest</f>
        <v>5053.3249999999998</v>
      </c>
      <c r="E52" s="44">
        <f>A125192422C_Latest</f>
        <v>3227.3429999999998</v>
      </c>
      <c r="F52" s="44">
        <f>A125191234A_Latest</f>
        <v>8021.1620000000003</v>
      </c>
      <c r="G52" s="44">
        <f>A125195986R_Latest</f>
        <v>4862.95</v>
      </c>
      <c r="H52" s="44">
        <f>A125193610F_Latest</f>
        <v>3158.2109999999998</v>
      </c>
      <c r="I52" s="44">
        <f>A125190442A_Latest</f>
        <v>831.25099999999998</v>
      </c>
      <c r="J52" s="44">
        <f>A125195194T_Latest</f>
        <v>488.33800000000002</v>
      </c>
      <c r="K52" s="44">
        <f>A125192818X_Latest</f>
        <v>342.91199999999998</v>
      </c>
      <c r="L52" s="44">
        <f>A125191630C_Latest</f>
        <v>4217.2579999999998</v>
      </c>
      <c r="M52" s="44">
        <f>A125196382V_Latest</f>
        <v>2557.3490000000002</v>
      </c>
      <c r="N52" s="44">
        <f>A125194006C_Latest</f>
        <v>1659.9090000000001</v>
      </c>
      <c r="O52" s="44">
        <f>A125192026A_Latest</f>
        <v>2972.6529999999998</v>
      </c>
      <c r="P52" s="44">
        <f>A125196778R_Latest</f>
        <v>1817.2629999999999</v>
      </c>
      <c r="Q52" s="44">
        <f>A125194402F_Latest</f>
        <v>1155.3900000000001</v>
      </c>
      <c r="R52" s="44">
        <f>A125190838W_Latest</f>
        <v>259.50599999999997</v>
      </c>
      <c r="S52" s="44">
        <f>A125195590V_Latest</f>
        <v>190.375</v>
      </c>
      <c r="T52" s="44">
        <f>A125193214C_Latest</f>
        <v>69.131</v>
      </c>
      <c r="U52" s="57">
        <v>3</v>
      </c>
    </row>
    <row r="53" spans="1:21" hidden="1">
      <c r="A53" s="48"/>
      <c r="B53" s="49" t="s">
        <v>971</v>
      </c>
      <c r="C53" s="44">
        <f>A125190050R_Latest</f>
        <v>1425.434</v>
      </c>
      <c r="D53" s="44">
        <f>A125194802T_Latest</f>
        <v>800.68200000000002</v>
      </c>
      <c r="E53" s="44">
        <f>A125192426L_Latest</f>
        <v>624.75199999999995</v>
      </c>
      <c r="F53" s="44">
        <f>A125191238K_Latest</f>
        <v>1370.559</v>
      </c>
      <c r="G53" s="44">
        <f>A125195990F_Latest</f>
        <v>762.83299999999997</v>
      </c>
      <c r="H53" s="44">
        <f>A125193614R_Latest</f>
        <v>607.72500000000002</v>
      </c>
      <c r="I53" s="44">
        <f>A125190446K_Latest</f>
        <v>151.84899999999999</v>
      </c>
      <c r="J53" s="44">
        <f>A125195198A_Latest</f>
        <v>96.144999999999996</v>
      </c>
      <c r="K53" s="44">
        <f>A125192822R_Latest</f>
        <v>55.704000000000001</v>
      </c>
      <c r="L53" s="44">
        <f>A125191634L_Latest</f>
        <v>729.92</v>
      </c>
      <c r="M53" s="44">
        <f>A125196386C_Latest</f>
        <v>390.56400000000002</v>
      </c>
      <c r="N53" s="44">
        <f>A125194010V_Latest</f>
        <v>339.35599999999999</v>
      </c>
      <c r="O53" s="44">
        <f>A125192030T_Latest</f>
        <v>488.78899999999999</v>
      </c>
      <c r="P53" s="44">
        <f>A125196782F_Latest</f>
        <v>276.12400000000002</v>
      </c>
      <c r="Q53" s="44">
        <f>A125194406R_Latest</f>
        <v>212.666</v>
      </c>
      <c r="R53" s="44">
        <f>A125190842L_Latest</f>
        <v>54.875</v>
      </c>
      <c r="S53" s="44">
        <f>A125195594C_Latest</f>
        <v>37.847999999999999</v>
      </c>
      <c r="T53" s="44">
        <f>A125193218L_Latest</f>
        <v>17.027000000000001</v>
      </c>
      <c r="U53" s="57">
        <v>4</v>
      </c>
    </row>
    <row r="54" spans="1:21" hidden="1">
      <c r="A54" s="48"/>
      <c r="B54" s="50" t="s">
        <v>972</v>
      </c>
      <c r="C54" s="44">
        <f>A125190026R_Latest</f>
        <v>1342.098</v>
      </c>
      <c r="D54" s="44">
        <f>A125194778C_Latest</f>
        <v>744.53599999999994</v>
      </c>
      <c r="E54" s="44">
        <f>A125192402V_Latest</f>
        <v>597.56200000000001</v>
      </c>
      <c r="F54" s="44">
        <f>A125191214T_Latest</f>
        <v>1294.2260000000001</v>
      </c>
      <c r="G54" s="44">
        <f>A125195966F_Latest</f>
        <v>712.21500000000003</v>
      </c>
      <c r="H54" s="44">
        <f>A125193590J_Latest</f>
        <v>582.01099999999997</v>
      </c>
      <c r="I54" s="44">
        <f>A125190422T_Latest</f>
        <v>141.28399999999999</v>
      </c>
      <c r="J54" s="44">
        <f>A125195174J_Latest</f>
        <v>88.789000000000001</v>
      </c>
      <c r="K54" s="44">
        <f>A125192798A_Latest</f>
        <v>52.494999999999997</v>
      </c>
      <c r="L54" s="44">
        <f>A125191610V_Latest</f>
        <v>691.20100000000002</v>
      </c>
      <c r="M54" s="44">
        <f>A125196362K_Latest</f>
        <v>365.71199999999999</v>
      </c>
      <c r="N54" s="44">
        <f>A125193986C_Latest</f>
        <v>325.48899999999998</v>
      </c>
      <c r="O54" s="44">
        <f>A125192006T_Latest</f>
        <v>461.74099999999999</v>
      </c>
      <c r="P54" s="44">
        <f>A125196758F_Latest</f>
        <v>257.71499999999997</v>
      </c>
      <c r="Q54" s="44">
        <f>A125194382J_Latest</f>
        <v>204.02699999999999</v>
      </c>
      <c r="R54" s="44">
        <f>A125190818L_Latest</f>
        <v>47.872</v>
      </c>
      <c r="S54" s="44">
        <f>A125195570K_Latest</f>
        <v>32.32</v>
      </c>
      <c r="T54" s="44">
        <f>A125193194F_Latest</f>
        <v>15.551</v>
      </c>
      <c r="U54" s="57">
        <v>5</v>
      </c>
    </row>
    <row r="55" spans="1:21" hidden="1">
      <c r="A55" s="48"/>
      <c r="B55" s="50" t="s">
        <v>973</v>
      </c>
      <c r="C55" s="44">
        <f>A125190030F_Latest</f>
        <v>83.335999999999999</v>
      </c>
      <c r="D55" s="44">
        <f>A125194782V_Latest</f>
        <v>56.146000000000001</v>
      </c>
      <c r="E55" s="44">
        <f>A125192406C_Latest</f>
        <v>27.19</v>
      </c>
      <c r="F55" s="44">
        <f>A125191218A_Latest</f>
        <v>76.331999999999994</v>
      </c>
      <c r="G55" s="44">
        <f>A125195970W_Latest</f>
        <v>50.618000000000002</v>
      </c>
      <c r="H55" s="44">
        <f>A125193594T_Latest</f>
        <v>25.713999999999999</v>
      </c>
      <c r="I55" s="44">
        <f>A125190426A_Latest</f>
        <v>10.565</v>
      </c>
      <c r="J55" s="44">
        <f>A125195178T_Latest</f>
        <v>7.3570000000000002</v>
      </c>
      <c r="K55" s="44">
        <f>A125192802F_Latest</f>
        <v>3.2090000000000001</v>
      </c>
      <c r="L55" s="44">
        <f>A125191614C_Latest</f>
        <v>38.719000000000001</v>
      </c>
      <c r="M55" s="44">
        <f>A125196366V_Latest</f>
        <v>24.852</v>
      </c>
      <c r="N55" s="44">
        <f>A125193990V_Latest</f>
        <v>13.866</v>
      </c>
      <c r="O55" s="44">
        <f>A125192010J_Latest</f>
        <v>27.047999999999998</v>
      </c>
      <c r="P55" s="44">
        <f>A125196762W_Latest</f>
        <v>18.408999999999999</v>
      </c>
      <c r="Q55" s="44">
        <f>A125194386T_Latest</f>
        <v>8.6389999999999993</v>
      </c>
      <c r="R55" s="44">
        <f>A125190822C_Latest</f>
        <v>7.0030000000000001</v>
      </c>
      <c r="S55" s="44">
        <f>A125195574V_Latest</f>
        <v>5.5279999999999996</v>
      </c>
      <c r="T55" s="44">
        <f>A125193198R_Latest</f>
        <v>1.4750000000000001</v>
      </c>
      <c r="U55" s="57">
        <v>6</v>
      </c>
    </row>
    <row r="56" spans="1:21" hidden="1">
      <c r="A56" s="48"/>
      <c r="B56" s="51" t="s">
        <v>974</v>
      </c>
      <c r="C56" s="44">
        <f>A125190034R_Latest</f>
        <v>4325.7700000000004</v>
      </c>
      <c r="D56" s="44">
        <f>A125194786C_Latest</f>
        <v>1432.1310000000001</v>
      </c>
      <c r="E56" s="44">
        <f>A125192410V_Latest</f>
        <v>2893.6390000000001</v>
      </c>
      <c r="F56" s="44">
        <f>A125191222T_Latest</f>
        <v>3908.9670000000001</v>
      </c>
      <c r="G56" s="44">
        <f>A125195974F_Latest</f>
        <v>1223.836</v>
      </c>
      <c r="H56" s="44">
        <f>A125193598A_Latest</f>
        <v>2685.13</v>
      </c>
      <c r="I56" s="44">
        <f>A125190430T_Latest</f>
        <v>1171.51</v>
      </c>
      <c r="J56" s="44">
        <f>A125195182J_Latest</f>
        <v>503.97500000000002</v>
      </c>
      <c r="K56" s="44">
        <f>A125192806R_Latest</f>
        <v>667.53599999999994</v>
      </c>
      <c r="L56" s="44">
        <f>A125191618L_Latest</f>
        <v>1477.0329999999999</v>
      </c>
      <c r="M56" s="44">
        <f>A125196370K_Latest</f>
        <v>382.673</v>
      </c>
      <c r="N56" s="44">
        <f>A125193994C_Latest</f>
        <v>1094.3599999999999</v>
      </c>
      <c r="O56" s="44">
        <f>A125192014T_Latest</f>
        <v>1260.424</v>
      </c>
      <c r="P56" s="44">
        <f>A125196766F_Latest</f>
        <v>337.18900000000002</v>
      </c>
      <c r="Q56" s="44">
        <f>A125194390J_Latest</f>
        <v>923.23500000000001</v>
      </c>
      <c r="R56" s="44">
        <f>A125190826L_Latest</f>
        <v>416.803</v>
      </c>
      <c r="S56" s="44">
        <f>A125195578C_Latest</f>
        <v>208.29400000000001</v>
      </c>
      <c r="T56" s="44">
        <f>A125193202V_Latest</f>
        <v>208.50899999999999</v>
      </c>
      <c r="U56" s="57">
        <v>7</v>
      </c>
    </row>
    <row r="57" spans="1:21" hidden="1">
      <c r="A57" s="48"/>
      <c r="B57" s="52" t="s">
        <v>975</v>
      </c>
      <c r="C57" s="44">
        <f>A125190018R_Latest</f>
        <v>3435.9259999999999</v>
      </c>
      <c r="D57" s="44">
        <f>A125194770K_Latest</f>
        <v>1072.402</v>
      </c>
      <c r="E57" s="44">
        <f>A125192394F_Latest</f>
        <v>2363.5250000000001</v>
      </c>
      <c r="F57" s="44">
        <f>A125191206T_Latest</f>
        <v>3055.8229999999999</v>
      </c>
      <c r="G57" s="44">
        <f>A125195958F_Latest</f>
        <v>885.76900000000001</v>
      </c>
      <c r="H57" s="44">
        <f>A125193582J_Latest</f>
        <v>2170.0529999999999</v>
      </c>
      <c r="I57" s="44">
        <f>A125190414T_Latest</f>
        <v>825.91499999999996</v>
      </c>
      <c r="J57" s="44">
        <f>A125195166J_Latest</f>
        <v>343.65100000000001</v>
      </c>
      <c r="K57" s="44">
        <f>A125192790J_Latest</f>
        <v>482.26400000000001</v>
      </c>
      <c r="L57" s="44">
        <f>A125191602V_Latest</f>
        <v>1163.5840000000001</v>
      </c>
      <c r="M57" s="44">
        <f>A125196354K_Latest</f>
        <v>269.88099999999997</v>
      </c>
      <c r="N57" s="44">
        <f>A125193978C_Latest</f>
        <v>893.70299999999997</v>
      </c>
      <c r="O57" s="44">
        <f>A125191998A_Latest</f>
        <v>1066.3240000000001</v>
      </c>
      <c r="P57" s="44">
        <f>A125196750L_Latest</f>
        <v>272.23700000000002</v>
      </c>
      <c r="Q57" s="44">
        <f>A125194374J_Latest</f>
        <v>794.08699999999999</v>
      </c>
      <c r="R57" s="44">
        <f>A125190810V_Latest</f>
        <v>380.10399999999998</v>
      </c>
      <c r="S57" s="44">
        <f>A125195562K_Latest</f>
        <v>186.63200000000001</v>
      </c>
      <c r="T57" s="44">
        <f>A125193186F_Latest</f>
        <v>193.471</v>
      </c>
      <c r="U57" s="57">
        <v>8</v>
      </c>
    </row>
    <row r="58" spans="1:21" hidden="1">
      <c r="A58" s="48"/>
      <c r="B58" s="52" t="s">
        <v>976</v>
      </c>
      <c r="C58" s="44">
        <f>A125190054X_Latest</f>
        <v>889.84299999999996</v>
      </c>
      <c r="D58" s="44">
        <f>A125194806A_Latest</f>
        <v>359.72899999999998</v>
      </c>
      <c r="E58" s="44">
        <f>A125192430C_Latest</f>
        <v>530.11400000000003</v>
      </c>
      <c r="F58" s="44">
        <f>A125191242A_Latest</f>
        <v>853.14400000000001</v>
      </c>
      <c r="G58" s="44">
        <f>A125195994R_Latest</f>
        <v>338.06700000000001</v>
      </c>
      <c r="H58" s="44">
        <f>A125193618X_Latest</f>
        <v>515.077</v>
      </c>
      <c r="I58" s="44">
        <f>A125190450A_Latest</f>
        <v>345.59500000000003</v>
      </c>
      <c r="J58" s="44">
        <f>A125195202F_Latest</f>
        <v>160.32400000000001</v>
      </c>
      <c r="K58" s="44">
        <f>A125192826X_Latest</f>
        <v>185.27199999999999</v>
      </c>
      <c r="L58" s="44">
        <f>A125191638W_Latest</f>
        <v>313.44900000000001</v>
      </c>
      <c r="M58" s="44">
        <f>A125196390V_Latest</f>
        <v>112.792</v>
      </c>
      <c r="N58" s="44">
        <f>A125194014C_Latest</f>
        <v>200.65700000000001</v>
      </c>
      <c r="O58" s="44">
        <f>A125192034A_Latest</f>
        <v>194.09899999999999</v>
      </c>
      <c r="P58" s="44">
        <f>A125196786R_Latest</f>
        <v>64.950999999999993</v>
      </c>
      <c r="Q58" s="44">
        <f>A125194410F_Latest</f>
        <v>129.148</v>
      </c>
      <c r="R58" s="44">
        <f>A125190846W_Latest</f>
        <v>36.698999999999998</v>
      </c>
      <c r="S58" s="44">
        <f>A125195598L_Latest</f>
        <v>21.661999999999999</v>
      </c>
      <c r="T58" s="44">
        <f>A125193222C_Latest</f>
        <v>15.037000000000001</v>
      </c>
      <c r="U58" s="57">
        <v>9</v>
      </c>
    </row>
    <row r="59" spans="1:21" hidden="1">
      <c r="A59" s="48"/>
      <c r="B59" s="53" t="s">
        <v>977</v>
      </c>
      <c r="C59" s="44">
        <f>A125190038X_Latest</f>
        <v>451.589</v>
      </c>
      <c r="D59" s="44">
        <f>A125194790V_Latest</f>
        <v>159.208</v>
      </c>
      <c r="E59" s="44">
        <f>A125192414C_Latest</f>
        <v>292.38099999999997</v>
      </c>
      <c r="F59" s="44">
        <f>A125191226A_Latest</f>
        <v>425.57400000000001</v>
      </c>
      <c r="G59" s="44">
        <f>A125195978R_Latest</f>
        <v>143.745</v>
      </c>
      <c r="H59" s="44">
        <f>A125193602F_Latest</f>
        <v>281.82900000000001</v>
      </c>
      <c r="I59" s="44">
        <f>A125190434A_Latest</f>
        <v>204.39500000000001</v>
      </c>
      <c r="J59" s="44">
        <f>A125195186T_Latest</f>
        <v>87.388999999999996</v>
      </c>
      <c r="K59" s="44">
        <f>A125192810F_Latest</f>
        <v>117.005</v>
      </c>
      <c r="L59" s="44">
        <f>A125191622C_Latest</f>
        <v>121.133</v>
      </c>
      <c r="M59" s="44">
        <f>A125196374V_Latest</f>
        <v>33.140999999999998</v>
      </c>
      <c r="N59" s="44">
        <f>A125193998L_Latest</f>
        <v>87.992000000000004</v>
      </c>
      <c r="O59" s="44">
        <f>A125192018A_Latest</f>
        <v>100.04600000000001</v>
      </c>
      <c r="P59" s="44">
        <f>A125196770W_Latest</f>
        <v>23.213999999999999</v>
      </c>
      <c r="Q59" s="44">
        <f>A125194394T_Latest</f>
        <v>76.831999999999994</v>
      </c>
      <c r="R59" s="44">
        <f>A125190830C_Latest</f>
        <v>26.015000000000001</v>
      </c>
      <c r="S59" s="44">
        <f>A125195582V_Latest</f>
        <v>15.462999999999999</v>
      </c>
      <c r="T59" s="44">
        <f>A125193206C_Latest</f>
        <v>10.551</v>
      </c>
      <c r="U59" s="57">
        <v>10</v>
      </c>
    </row>
    <row r="60" spans="1:21" hidden="1">
      <c r="A60" s="48"/>
      <c r="B60" s="53" t="s">
        <v>978</v>
      </c>
      <c r="C60" s="44">
        <f>A125190058J_Latest</f>
        <v>438.255</v>
      </c>
      <c r="D60" s="44">
        <f>A125194810T_Latest</f>
        <v>200.52099999999999</v>
      </c>
      <c r="E60" s="44">
        <f>A125192434L_Latest</f>
        <v>237.73400000000001</v>
      </c>
      <c r="F60" s="44">
        <f>A125191246K_Latest</f>
        <v>427.57</v>
      </c>
      <c r="G60" s="44">
        <f>A125195998X_Latest</f>
        <v>194.322</v>
      </c>
      <c r="H60" s="44">
        <f>A125193622R_Latest</f>
        <v>233.24799999999999</v>
      </c>
      <c r="I60" s="44">
        <f>A125190454K_Latest</f>
        <v>141.20099999999999</v>
      </c>
      <c r="J60" s="44">
        <f>A125195206R_Latest</f>
        <v>72.933999999999997</v>
      </c>
      <c r="K60" s="44">
        <f>A125192830R_Latest</f>
        <v>68.266000000000005</v>
      </c>
      <c r="L60" s="44">
        <f>A125191642L_Latest</f>
        <v>192.316</v>
      </c>
      <c r="M60" s="44">
        <f>A125196394C_Latest</f>
        <v>79.650000000000006</v>
      </c>
      <c r="N60" s="44">
        <f>A125194018L_Latest</f>
        <v>112.666</v>
      </c>
      <c r="O60" s="44">
        <f>A125192038K_Latest</f>
        <v>94.052999999999997</v>
      </c>
      <c r="P60" s="44">
        <f>A125196790F_Latest</f>
        <v>41.738</v>
      </c>
      <c r="Q60" s="44">
        <f>A125194414R_Latest</f>
        <v>52.316000000000003</v>
      </c>
      <c r="R60" s="44">
        <f>A125190850L_Latest</f>
        <v>10.683999999999999</v>
      </c>
      <c r="S60" s="44">
        <f>A125195602T_Latest</f>
        <v>6.1989999999999998</v>
      </c>
      <c r="T60" s="44">
        <f>A125193226L_Latest</f>
        <v>4.4859999999999998</v>
      </c>
      <c r="U60" s="57">
        <v>11</v>
      </c>
    </row>
    <row r="61" spans="1:21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21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21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21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</row>
    <row r="65" spans="1:21" hidden="1">
      <c r="A65" s="36"/>
      <c r="B65" s="36"/>
      <c r="C65" s="72" t="s">
        <v>961</v>
      </c>
      <c r="D65" s="72"/>
      <c r="E65" s="72"/>
      <c r="F65" s="72" t="s">
        <v>979</v>
      </c>
      <c r="G65" s="72"/>
      <c r="H65" s="72"/>
      <c r="I65" s="72" t="s">
        <v>980</v>
      </c>
      <c r="J65" s="72"/>
      <c r="K65" s="72"/>
      <c r="L65" s="72" t="s">
        <v>981</v>
      </c>
      <c r="M65" s="72"/>
      <c r="N65" s="72"/>
      <c r="O65" s="72" t="s">
        <v>982</v>
      </c>
      <c r="P65" s="72"/>
      <c r="Q65" s="72"/>
      <c r="R65" s="72" t="s">
        <v>983</v>
      </c>
      <c r="S65" s="72"/>
      <c r="T65" s="72"/>
    </row>
    <row r="66" spans="1:21" hidden="1">
      <c r="A66" s="36"/>
      <c r="B66" s="36"/>
      <c r="C66" s="37" t="s">
        <v>963</v>
      </c>
      <c r="D66" s="37" t="s">
        <v>964</v>
      </c>
      <c r="E66" s="37" t="s">
        <v>965</v>
      </c>
      <c r="F66" s="37" t="s">
        <v>963</v>
      </c>
      <c r="G66" s="37" t="s">
        <v>964</v>
      </c>
      <c r="H66" s="37" t="s">
        <v>965</v>
      </c>
      <c r="I66" s="37" t="s">
        <v>963</v>
      </c>
      <c r="J66" s="37" t="s">
        <v>964</v>
      </c>
      <c r="K66" s="37" t="s">
        <v>965</v>
      </c>
      <c r="L66" s="37" t="s">
        <v>963</v>
      </c>
      <c r="M66" s="37" t="s">
        <v>964</v>
      </c>
      <c r="N66" s="37" t="s">
        <v>965</v>
      </c>
      <c r="O66" s="37" t="s">
        <v>963</v>
      </c>
      <c r="P66" s="37" t="s">
        <v>964</v>
      </c>
      <c r="Q66" s="37" t="s">
        <v>965</v>
      </c>
      <c r="R66" s="37" t="s">
        <v>963</v>
      </c>
      <c r="S66" s="37" t="s">
        <v>964</v>
      </c>
      <c r="T66" s="37" t="s">
        <v>965</v>
      </c>
    </row>
    <row r="67" spans="1:21" hidden="1">
      <c r="A67" s="36"/>
      <c r="B67" s="36"/>
      <c r="C67" s="40" t="s">
        <v>966</v>
      </c>
      <c r="D67" s="40" t="s">
        <v>966</v>
      </c>
      <c r="E67" s="40" t="s">
        <v>966</v>
      </c>
      <c r="F67" s="40" t="s">
        <v>966</v>
      </c>
      <c r="G67" s="40" t="s">
        <v>966</v>
      </c>
      <c r="H67" s="40" t="s">
        <v>966</v>
      </c>
      <c r="I67" s="40" t="s">
        <v>966</v>
      </c>
      <c r="J67" s="40" t="s">
        <v>966</v>
      </c>
      <c r="K67" s="40" t="s">
        <v>966</v>
      </c>
      <c r="L67" s="40" t="s">
        <v>966</v>
      </c>
      <c r="M67" s="40" t="s">
        <v>966</v>
      </c>
      <c r="N67" s="40" t="s">
        <v>966</v>
      </c>
      <c r="O67" s="40" t="s">
        <v>966</v>
      </c>
      <c r="P67" s="40" t="s">
        <v>966</v>
      </c>
      <c r="Q67" s="40" t="s">
        <v>966</v>
      </c>
      <c r="R67" s="40" t="s">
        <v>966</v>
      </c>
      <c r="S67" s="40" t="s">
        <v>966</v>
      </c>
      <c r="T67" s="40" t="s">
        <v>966</v>
      </c>
    </row>
    <row r="68" spans="1:21" hidden="1">
      <c r="A68" s="41" t="s">
        <v>967</v>
      </c>
      <c r="B68" s="36"/>
      <c r="C68" s="40"/>
      <c r="D68" s="40"/>
      <c r="E68" s="40"/>
      <c r="F68" s="42"/>
      <c r="G68" s="62"/>
      <c r="H68" s="62"/>
    </row>
    <row r="69" spans="1:21" hidden="1">
      <c r="A69" s="41"/>
      <c r="B69" s="43" t="s">
        <v>968</v>
      </c>
      <c r="C69" s="45" t="s">
        <v>262</v>
      </c>
      <c r="D69" s="45" t="s">
        <v>263</v>
      </c>
      <c r="E69" s="45" t="s">
        <v>264</v>
      </c>
      <c r="F69" s="45" t="s">
        <v>295</v>
      </c>
      <c r="G69" s="45" t="s">
        <v>296</v>
      </c>
      <c r="H69" s="45" t="s">
        <v>297</v>
      </c>
      <c r="I69" s="45" t="s">
        <v>328</v>
      </c>
      <c r="J69" s="45" t="s">
        <v>329</v>
      </c>
      <c r="K69" s="45" t="s">
        <v>330</v>
      </c>
      <c r="L69" s="45" t="s">
        <v>361</v>
      </c>
      <c r="M69" s="45" t="s">
        <v>362</v>
      </c>
      <c r="N69" s="45" t="s">
        <v>363</v>
      </c>
      <c r="O69" s="45" t="s">
        <v>394</v>
      </c>
      <c r="P69" s="45" t="s">
        <v>395</v>
      </c>
      <c r="Q69" s="45" t="s">
        <v>396</v>
      </c>
      <c r="R69" s="45" t="s">
        <v>427</v>
      </c>
      <c r="S69" s="45" t="s">
        <v>428</v>
      </c>
      <c r="T69" s="45" t="s">
        <v>429</v>
      </c>
      <c r="U69" s="57">
        <v>1</v>
      </c>
    </row>
    <row r="70" spans="1:21" hidden="1">
      <c r="A70" s="46"/>
      <c r="B70" s="47" t="s">
        <v>969</v>
      </c>
      <c r="C70" s="45" t="s">
        <v>265</v>
      </c>
      <c r="D70" s="45" t="s">
        <v>266</v>
      </c>
      <c r="E70" s="45" t="s">
        <v>267</v>
      </c>
      <c r="F70" s="45" t="s">
        <v>298</v>
      </c>
      <c r="G70" s="45" t="s">
        <v>299</v>
      </c>
      <c r="H70" s="45" t="s">
        <v>300</v>
      </c>
      <c r="I70" s="45" t="s">
        <v>331</v>
      </c>
      <c r="J70" s="45" t="s">
        <v>332</v>
      </c>
      <c r="K70" s="45" t="s">
        <v>333</v>
      </c>
      <c r="L70" s="45" t="s">
        <v>364</v>
      </c>
      <c r="M70" s="45" t="s">
        <v>365</v>
      </c>
      <c r="N70" s="45" t="s">
        <v>366</v>
      </c>
      <c r="O70" s="45" t="s">
        <v>397</v>
      </c>
      <c r="P70" s="45" t="s">
        <v>398</v>
      </c>
      <c r="Q70" s="45" t="s">
        <v>399</v>
      </c>
      <c r="R70" s="45" t="s">
        <v>430</v>
      </c>
      <c r="S70" s="45" t="s">
        <v>431</v>
      </c>
      <c r="T70" s="45" t="s">
        <v>432</v>
      </c>
      <c r="U70" s="57">
        <v>2</v>
      </c>
    </row>
    <row r="71" spans="1:21" hidden="1">
      <c r="A71" s="48"/>
      <c r="B71" s="49" t="s">
        <v>970</v>
      </c>
      <c r="C71" s="45" t="s">
        <v>268</v>
      </c>
      <c r="D71" s="45" t="s">
        <v>269</v>
      </c>
      <c r="E71" s="45" t="s">
        <v>270</v>
      </c>
      <c r="F71" s="45" t="s">
        <v>301</v>
      </c>
      <c r="G71" s="45" t="s">
        <v>302</v>
      </c>
      <c r="H71" s="45" t="s">
        <v>303</v>
      </c>
      <c r="I71" s="45" t="s">
        <v>334</v>
      </c>
      <c r="J71" s="45" t="s">
        <v>335</v>
      </c>
      <c r="K71" s="45" t="s">
        <v>336</v>
      </c>
      <c r="L71" s="45" t="s">
        <v>367</v>
      </c>
      <c r="M71" s="45" t="s">
        <v>368</v>
      </c>
      <c r="N71" s="45" t="s">
        <v>369</v>
      </c>
      <c r="O71" s="45" t="s">
        <v>400</v>
      </c>
      <c r="P71" s="45" t="s">
        <v>401</v>
      </c>
      <c r="Q71" s="45" t="s">
        <v>402</v>
      </c>
      <c r="R71" s="45" t="s">
        <v>433</v>
      </c>
      <c r="S71" s="45" t="s">
        <v>434</v>
      </c>
      <c r="T71" s="45" t="s">
        <v>435</v>
      </c>
      <c r="U71" s="57">
        <v>3</v>
      </c>
    </row>
    <row r="72" spans="1:21" hidden="1">
      <c r="A72" s="48"/>
      <c r="B72" s="49" t="s">
        <v>971</v>
      </c>
      <c r="C72" s="45" t="s">
        <v>271</v>
      </c>
      <c r="D72" s="45" t="s">
        <v>272</v>
      </c>
      <c r="E72" s="45" t="s">
        <v>273</v>
      </c>
      <c r="F72" s="45" t="s">
        <v>304</v>
      </c>
      <c r="G72" s="45" t="s">
        <v>305</v>
      </c>
      <c r="H72" s="45" t="s">
        <v>306</v>
      </c>
      <c r="I72" s="45" t="s">
        <v>337</v>
      </c>
      <c r="J72" s="45" t="s">
        <v>338</v>
      </c>
      <c r="K72" s="45" t="s">
        <v>339</v>
      </c>
      <c r="L72" s="45" t="s">
        <v>370</v>
      </c>
      <c r="M72" s="45" t="s">
        <v>371</v>
      </c>
      <c r="N72" s="45" t="s">
        <v>372</v>
      </c>
      <c r="O72" s="45" t="s">
        <v>403</v>
      </c>
      <c r="P72" s="45" t="s">
        <v>404</v>
      </c>
      <c r="Q72" s="45" t="s">
        <v>405</v>
      </c>
      <c r="R72" s="45" t="s">
        <v>436</v>
      </c>
      <c r="S72" s="45" t="s">
        <v>437</v>
      </c>
      <c r="T72" s="45" t="s">
        <v>438</v>
      </c>
      <c r="U72" s="57">
        <v>4</v>
      </c>
    </row>
    <row r="73" spans="1:21" hidden="1">
      <c r="A73" s="48"/>
      <c r="B73" s="50" t="s">
        <v>972</v>
      </c>
      <c r="C73" s="45" t="s">
        <v>274</v>
      </c>
      <c r="D73" s="45" t="s">
        <v>275</v>
      </c>
      <c r="E73" s="45" t="s">
        <v>276</v>
      </c>
      <c r="F73" s="45" t="s">
        <v>307</v>
      </c>
      <c r="G73" s="45" t="s">
        <v>308</v>
      </c>
      <c r="H73" s="45" t="s">
        <v>309</v>
      </c>
      <c r="I73" s="45" t="s">
        <v>340</v>
      </c>
      <c r="J73" s="45" t="s">
        <v>341</v>
      </c>
      <c r="K73" s="45" t="s">
        <v>342</v>
      </c>
      <c r="L73" s="45" t="s">
        <v>373</v>
      </c>
      <c r="M73" s="45" t="s">
        <v>374</v>
      </c>
      <c r="N73" s="45" t="s">
        <v>375</v>
      </c>
      <c r="O73" s="45" t="s">
        <v>406</v>
      </c>
      <c r="P73" s="45" t="s">
        <v>407</v>
      </c>
      <c r="Q73" s="45" t="s">
        <v>408</v>
      </c>
      <c r="R73" s="45" t="s">
        <v>439</v>
      </c>
      <c r="S73" s="45" t="s">
        <v>440</v>
      </c>
      <c r="T73" s="45" t="s">
        <v>441</v>
      </c>
      <c r="U73" s="57">
        <v>5</v>
      </c>
    </row>
    <row r="74" spans="1:21" hidden="1">
      <c r="A74" s="48"/>
      <c r="B74" s="50" t="s">
        <v>973</v>
      </c>
      <c r="C74" s="45" t="s">
        <v>277</v>
      </c>
      <c r="D74" s="45" t="s">
        <v>278</v>
      </c>
      <c r="E74" s="45" t="s">
        <v>279</v>
      </c>
      <c r="F74" s="45" t="s">
        <v>310</v>
      </c>
      <c r="G74" s="45" t="s">
        <v>311</v>
      </c>
      <c r="H74" s="45" t="s">
        <v>312</v>
      </c>
      <c r="I74" s="45" t="s">
        <v>343</v>
      </c>
      <c r="J74" s="45" t="s">
        <v>344</v>
      </c>
      <c r="K74" s="45" t="s">
        <v>345</v>
      </c>
      <c r="L74" s="45" t="s">
        <v>376</v>
      </c>
      <c r="M74" s="45" t="s">
        <v>377</v>
      </c>
      <c r="N74" s="45" t="s">
        <v>378</v>
      </c>
      <c r="O74" s="45" t="s">
        <v>409</v>
      </c>
      <c r="P74" s="45" t="s">
        <v>410</v>
      </c>
      <c r="Q74" s="45" t="s">
        <v>411</v>
      </c>
      <c r="R74" s="45" t="s">
        <v>442</v>
      </c>
      <c r="S74" s="45" t="s">
        <v>443</v>
      </c>
      <c r="T74" s="45" t="s">
        <v>444</v>
      </c>
      <c r="U74" s="57">
        <v>6</v>
      </c>
    </row>
    <row r="75" spans="1:21" hidden="1">
      <c r="A75" s="48"/>
      <c r="B75" s="51" t="s">
        <v>974</v>
      </c>
      <c r="C75" s="45" t="s">
        <v>280</v>
      </c>
      <c r="D75" s="45" t="s">
        <v>281</v>
      </c>
      <c r="E75" s="45" t="s">
        <v>282</v>
      </c>
      <c r="F75" s="45" t="s">
        <v>313</v>
      </c>
      <c r="G75" s="45" t="s">
        <v>314</v>
      </c>
      <c r="H75" s="45" t="s">
        <v>315</v>
      </c>
      <c r="I75" s="45" t="s">
        <v>346</v>
      </c>
      <c r="J75" s="45" t="s">
        <v>347</v>
      </c>
      <c r="K75" s="45" t="s">
        <v>348</v>
      </c>
      <c r="L75" s="45" t="s">
        <v>379</v>
      </c>
      <c r="M75" s="45" t="s">
        <v>380</v>
      </c>
      <c r="N75" s="45" t="s">
        <v>381</v>
      </c>
      <c r="O75" s="45" t="s">
        <v>412</v>
      </c>
      <c r="P75" s="45" t="s">
        <v>413</v>
      </c>
      <c r="Q75" s="45" t="s">
        <v>414</v>
      </c>
      <c r="R75" s="45" t="s">
        <v>445</v>
      </c>
      <c r="S75" s="45" t="s">
        <v>446</v>
      </c>
      <c r="T75" s="45" t="s">
        <v>447</v>
      </c>
      <c r="U75" s="57">
        <v>7</v>
      </c>
    </row>
    <row r="76" spans="1:21" hidden="1">
      <c r="A76" s="48"/>
      <c r="B76" s="52" t="s">
        <v>975</v>
      </c>
      <c r="C76" s="45" t="s">
        <v>283</v>
      </c>
      <c r="D76" s="45" t="s">
        <v>284</v>
      </c>
      <c r="E76" s="45" t="s">
        <v>285</v>
      </c>
      <c r="F76" s="45" t="s">
        <v>316</v>
      </c>
      <c r="G76" s="45" t="s">
        <v>317</v>
      </c>
      <c r="H76" s="45" t="s">
        <v>318</v>
      </c>
      <c r="I76" s="45" t="s">
        <v>349</v>
      </c>
      <c r="J76" s="45" t="s">
        <v>350</v>
      </c>
      <c r="K76" s="45" t="s">
        <v>351</v>
      </c>
      <c r="L76" s="45" t="s">
        <v>382</v>
      </c>
      <c r="M76" s="45" t="s">
        <v>383</v>
      </c>
      <c r="N76" s="45" t="s">
        <v>384</v>
      </c>
      <c r="O76" s="45" t="s">
        <v>415</v>
      </c>
      <c r="P76" s="45" t="s">
        <v>416</v>
      </c>
      <c r="Q76" s="45" t="s">
        <v>417</v>
      </c>
      <c r="R76" s="45" t="s">
        <v>448</v>
      </c>
      <c r="S76" s="45" t="s">
        <v>449</v>
      </c>
      <c r="T76" s="45" t="s">
        <v>450</v>
      </c>
      <c r="U76" s="57">
        <v>8</v>
      </c>
    </row>
    <row r="77" spans="1:21" hidden="1">
      <c r="A77" s="48"/>
      <c r="B77" s="52" t="s">
        <v>976</v>
      </c>
      <c r="C77" s="45" t="s">
        <v>286</v>
      </c>
      <c r="D77" s="45" t="s">
        <v>287</v>
      </c>
      <c r="E77" s="45" t="s">
        <v>288</v>
      </c>
      <c r="F77" s="45" t="s">
        <v>319</v>
      </c>
      <c r="G77" s="45" t="s">
        <v>320</v>
      </c>
      <c r="H77" s="45" t="s">
        <v>321</v>
      </c>
      <c r="I77" s="45" t="s">
        <v>352</v>
      </c>
      <c r="J77" s="45" t="s">
        <v>353</v>
      </c>
      <c r="K77" s="45" t="s">
        <v>354</v>
      </c>
      <c r="L77" s="45" t="s">
        <v>385</v>
      </c>
      <c r="M77" s="45" t="s">
        <v>386</v>
      </c>
      <c r="N77" s="45" t="s">
        <v>387</v>
      </c>
      <c r="O77" s="45" t="s">
        <v>418</v>
      </c>
      <c r="P77" s="45" t="s">
        <v>419</v>
      </c>
      <c r="Q77" s="45" t="s">
        <v>420</v>
      </c>
      <c r="R77" s="45" t="s">
        <v>451</v>
      </c>
      <c r="S77" s="45" t="s">
        <v>452</v>
      </c>
      <c r="T77" s="45" t="s">
        <v>453</v>
      </c>
      <c r="U77" s="57">
        <v>9</v>
      </c>
    </row>
    <row r="78" spans="1:21" hidden="1">
      <c r="A78" s="48"/>
      <c r="B78" s="53" t="s">
        <v>977</v>
      </c>
      <c r="C78" s="45" t="s">
        <v>289</v>
      </c>
      <c r="D78" s="45" t="s">
        <v>290</v>
      </c>
      <c r="E78" s="45" t="s">
        <v>291</v>
      </c>
      <c r="F78" s="45" t="s">
        <v>322</v>
      </c>
      <c r="G78" s="45" t="s">
        <v>323</v>
      </c>
      <c r="H78" s="45" t="s">
        <v>324</v>
      </c>
      <c r="I78" s="45" t="s">
        <v>355</v>
      </c>
      <c r="J78" s="45" t="s">
        <v>356</v>
      </c>
      <c r="K78" s="45" t="s">
        <v>357</v>
      </c>
      <c r="L78" s="45" t="s">
        <v>388</v>
      </c>
      <c r="M78" s="45" t="s">
        <v>389</v>
      </c>
      <c r="N78" s="45" t="s">
        <v>390</v>
      </c>
      <c r="O78" s="45" t="s">
        <v>421</v>
      </c>
      <c r="P78" s="45" t="s">
        <v>422</v>
      </c>
      <c r="Q78" s="45" t="s">
        <v>423</v>
      </c>
      <c r="R78" s="45" t="s">
        <v>454</v>
      </c>
      <c r="S78" s="45" t="s">
        <v>455</v>
      </c>
      <c r="T78" s="45" t="s">
        <v>456</v>
      </c>
      <c r="U78" s="57">
        <v>10</v>
      </c>
    </row>
    <row r="79" spans="1:21" hidden="1">
      <c r="A79" s="48"/>
      <c r="B79" s="53" t="s">
        <v>978</v>
      </c>
      <c r="C79" s="45" t="s">
        <v>292</v>
      </c>
      <c r="D79" s="45" t="s">
        <v>293</v>
      </c>
      <c r="E79" s="45" t="s">
        <v>294</v>
      </c>
      <c r="F79" s="45" t="s">
        <v>325</v>
      </c>
      <c r="G79" s="45" t="s">
        <v>326</v>
      </c>
      <c r="H79" s="45" t="s">
        <v>327</v>
      </c>
      <c r="I79" s="45" t="s">
        <v>358</v>
      </c>
      <c r="J79" s="45" t="s">
        <v>359</v>
      </c>
      <c r="K79" s="45" t="s">
        <v>360</v>
      </c>
      <c r="L79" s="45" t="s">
        <v>391</v>
      </c>
      <c r="M79" s="45" t="s">
        <v>392</v>
      </c>
      <c r="N79" s="45" t="s">
        <v>393</v>
      </c>
      <c r="O79" s="45" t="s">
        <v>424</v>
      </c>
      <c r="P79" s="45" t="s">
        <v>425</v>
      </c>
      <c r="Q79" s="45" t="s">
        <v>426</v>
      </c>
      <c r="R79" s="45" t="s">
        <v>457</v>
      </c>
      <c r="S79" s="45" t="s">
        <v>458</v>
      </c>
      <c r="T79" s="45" t="s">
        <v>459</v>
      </c>
      <c r="U79" s="57">
        <v>11</v>
      </c>
    </row>
    <row r="80" spans="1:21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19">
    <mergeCell ref="R65:T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49608E07-E78E-4F39-BAD7-E0294C877FEB}">
      <formula1>$B$29:$B$34</formula1>
    </dataValidation>
  </dataValidations>
  <hyperlinks>
    <hyperlink ref="A27" r:id="rId1" display="http://www.abs.gov.au/websitedbs/d3310114.nsf/Home/©+Copyright?OpenDocument" xr:uid="{4CE298CD-F080-4C4C-82EC-A55F954717CB}"/>
    <hyperlink ref="C69" location="A125190042R" display="A125190042R" xr:uid="{0DE8EFE4-8E47-491B-B164-E2DC0A850319}"/>
    <hyperlink ref="C70" location="A125190022F" display="A125190022F" xr:uid="{757FB344-A93B-42DB-A539-174B3FB47857}"/>
    <hyperlink ref="C71" location="A125190046X" display="A125190046X" xr:uid="{EB9DF428-5AC2-428E-8AC9-352ADC0403D3}"/>
    <hyperlink ref="C72" location="A125190050R" display="A125190050R" xr:uid="{6B13CB28-A262-422A-9585-9454D537727F}"/>
    <hyperlink ref="C73" location="A125190026R" display="A125190026R" xr:uid="{35522716-F142-4B93-87F5-9FB53E9AA373}"/>
    <hyperlink ref="C74" location="A125190030F" display="A125190030F" xr:uid="{6597A8E2-7D2F-471C-BFCB-921CDA429BC5}"/>
    <hyperlink ref="C75" location="A125190034R" display="A125190034R" xr:uid="{D86177D5-E1E6-43B2-BE80-9FE318B9167D}"/>
    <hyperlink ref="C76" location="A125190018R" display="A125190018R" xr:uid="{42ED7D43-8698-4D45-9AB3-773B0A479328}"/>
    <hyperlink ref="C77" location="A125190054X" display="A125190054X" xr:uid="{DD689931-B43E-457B-98CF-149D8F1933B6}"/>
    <hyperlink ref="C78" location="A125190038X" display="A125190038X" xr:uid="{A34F309F-DCDA-4A1F-AEBD-98B21707623D}"/>
    <hyperlink ref="C79" location="A125190058J" display="A125190058J" xr:uid="{D53022A0-91EF-4574-A607-71AAEADFD868}"/>
    <hyperlink ref="F69" location="A125191230T" display="A125191230T" xr:uid="{883DF9D9-6492-4C45-9E6F-E9F9077841AE}"/>
    <hyperlink ref="F70" location="A125191210J" display="A125191210J" xr:uid="{790EC63E-4CD6-4D5C-AF0D-E844DDC45044}"/>
    <hyperlink ref="F71" location="A125191234A" display="A125191234A" xr:uid="{9F2E7759-309E-4115-92C1-79A7923C6985}"/>
    <hyperlink ref="F72" location="A125191238K" display="A125191238K" xr:uid="{9A7ADFE6-D607-46B8-A285-CD8431CA7D29}"/>
    <hyperlink ref="F73" location="A125191214T" display="A125191214T" xr:uid="{ADF006C7-DE94-4602-B075-D26A8740C8CA}"/>
    <hyperlink ref="F74" location="A125191218A" display="A125191218A" xr:uid="{3E4A312E-C947-4477-8E11-5906011269CF}"/>
    <hyperlink ref="F75" location="A125191222T" display="A125191222T" xr:uid="{F6F3DC1F-8BFC-46A0-B381-7A19445DE500}"/>
    <hyperlink ref="F76" location="A125191206T" display="A125191206T" xr:uid="{38F75E7A-5C91-4382-B26E-16AC1C9D310C}"/>
    <hyperlink ref="F77" location="A125191242A" display="A125191242A" xr:uid="{60B0B569-12C5-4DD5-8261-9F4B140729EE}"/>
    <hyperlink ref="F78" location="A125191226A" display="A125191226A" xr:uid="{A1DED098-332D-4817-A303-A65220843979}"/>
    <hyperlink ref="F79" location="A125191246K" display="A125191246K" xr:uid="{48027643-03D4-4E4A-84FB-88EFCDACD208}"/>
    <hyperlink ref="I69" location="A125190438K" display="A125190438K" xr:uid="{1499D15C-57C9-4340-95F7-FBBA747FE1F7}"/>
    <hyperlink ref="I70" location="A125190418A" display="A125190418A" xr:uid="{93B0C5D7-C981-4EC3-97D7-08AD9108F4E0}"/>
    <hyperlink ref="I71" location="A125190442A" display="A125190442A" xr:uid="{54473046-6BDD-4D99-B0BA-6D627243AA23}"/>
    <hyperlink ref="I72" location="A125190446K" display="A125190446K" xr:uid="{217EE118-89E5-4B8B-889F-DD64432C72DD}"/>
    <hyperlink ref="I73" location="A125190422T" display="A125190422T" xr:uid="{5789BFE4-DCCE-404D-A024-B26D1F8D74AF}"/>
    <hyperlink ref="I74" location="A125190426A" display="A125190426A" xr:uid="{37D2BB7F-DD77-4012-ADD5-EE0A9CA769D3}"/>
    <hyperlink ref="I75" location="A125190430T" display="A125190430T" xr:uid="{C19F3AB6-499F-4EAB-B1C0-331AF4139FAA}"/>
    <hyperlink ref="I76" location="A125190414T" display="A125190414T" xr:uid="{9056281E-5B67-418F-8A53-D7DD7D11990D}"/>
    <hyperlink ref="I77" location="A125190450A" display="A125190450A" xr:uid="{89E875FE-AEAC-4FE1-A690-AC90BBF641E1}"/>
    <hyperlink ref="I78" location="A125190434A" display="A125190434A" xr:uid="{14DAFE64-C3D3-495B-9359-BAC4CAB69728}"/>
    <hyperlink ref="I79" location="A125190454K" display="A125190454K" xr:uid="{8203A820-FE78-4982-BE49-BB00A50C935E}"/>
    <hyperlink ref="L69" location="A125191626L" display="A125191626L" xr:uid="{5BBF968C-A1C9-4C57-8149-5BDA547AF17B}"/>
    <hyperlink ref="L70" location="A125191606C" display="A125191606C" xr:uid="{DDA08B2B-7924-4E16-AE84-4D8341CB52C5}"/>
    <hyperlink ref="L71" location="A125191630C" display="A125191630C" xr:uid="{06D928D7-534C-4B48-A256-FA7B91C74D7D}"/>
    <hyperlink ref="L72" location="A125191634L" display="A125191634L" xr:uid="{3EAEA4A7-64AA-4E41-A395-4487218C35D7}"/>
    <hyperlink ref="L73" location="A125191610V" display="A125191610V" xr:uid="{35F42C84-77A2-4B6B-8211-989B10170EFF}"/>
    <hyperlink ref="L74" location="A125191614C" display="A125191614C" xr:uid="{E7DCDBAD-962A-40F9-8CCF-ABDFE4EF6E14}"/>
    <hyperlink ref="L75" location="A125191618L" display="A125191618L" xr:uid="{9F160B69-2A2F-4E10-A841-32281D54B43E}"/>
    <hyperlink ref="L76" location="A125191602V" display="A125191602V" xr:uid="{6EA7CDD9-C780-478A-8D8E-D753FF541316}"/>
    <hyperlink ref="L77" location="A125191638W" display="A125191638W" xr:uid="{155E3368-AEB4-4E8C-B790-84D3967BFADE}"/>
    <hyperlink ref="L78" location="A125191622C" display="A125191622C" xr:uid="{E732ADCD-32B7-434A-84E0-0B82D1DAD0D1}"/>
    <hyperlink ref="L79" location="A125191642L" display="A125191642L" xr:uid="{A2F1DF00-CECC-43B0-88BE-EB2ED5B8F851}"/>
    <hyperlink ref="O69" location="A125192022T" display="A125192022T" xr:uid="{08428619-FCFE-4E85-878F-136DF1D6941F}"/>
    <hyperlink ref="O70" location="A125192002J" display="A125192002J" xr:uid="{02B9E398-A288-45DB-B654-3F1CDB4B3008}"/>
    <hyperlink ref="O71" location="A125192026A" display="A125192026A" xr:uid="{060B983C-AEDD-494A-B780-B7310019E921}"/>
    <hyperlink ref="O72" location="A125192030T" display="A125192030T" xr:uid="{4E1524CF-1AC5-4856-BB46-D833E6553C3B}"/>
    <hyperlink ref="O73" location="A125192006T" display="A125192006T" xr:uid="{D854E9A1-73F6-4E83-8CDC-50680DE5CB40}"/>
    <hyperlink ref="O74" location="A125192010J" display="A125192010J" xr:uid="{FA36B5BE-2C5B-48DE-A29D-E740C1682CD5}"/>
    <hyperlink ref="O75" location="A125192014T" display="A125192014T" xr:uid="{D5CB4BE6-9CA7-496D-8E95-91C5D778589D}"/>
    <hyperlink ref="O76" location="A125191998A" display="A125191998A" xr:uid="{B71A1D09-B9ED-44A0-A407-ECCDC2861E16}"/>
    <hyperlink ref="O77" location="A125192034A" display="A125192034A" xr:uid="{D4467B8B-8B4D-4F56-8C4A-02CC98523C32}"/>
    <hyperlink ref="O78" location="A125192018A" display="A125192018A" xr:uid="{D55708BA-A538-4F14-B1A3-CE7E6468582E}"/>
    <hyperlink ref="O79" location="A125192038K" display="A125192038K" xr:uid="{6F246EA2-26F8-48CF-A504-CC6A9C213D19}"/>
    <hyperlink ref="R69" location="A125190834L" display="A125190834L" xr:uid="{9B4BC304-F6D1-4658-89B3-68B399C4BC33}"/>
    <hyperlink ref="R70" location="A125190814C" display="A125190814C" xr:uid="{539E4DAF-6897-4C90-BFB7-CC213089313E}"/>
    <hyperlink ref="R71" location="A125190838W" display="A125190838W" xr:uid="{9B7077BC-F788-4F36-8CCF-AF0CAF9517EB}"/>
    <hyperlink ref="R72" location="A125190842L" display="A125190842L" xr:uid="{77AB3B54-88BF-492B-ABBE-74DCC901651E}"/>
    <hyperlink ref="R73" location="A125190818L" display="A125190818L" xr:uid="{71535A34-2756-423A-9131-2C4D63B4190C}"/>
    <hyperlink ref="R74" location="A125190822C" display="A125190822C" xr:uid="{DACCC6C1-EBE8-41D7-9A7C-892FBA572817}"/>
    <hyperlink ref="R75" location="A125190826L" display="A125190826L" xr:uid="{5F7637E6-7813-4C1F-AC36-6B7DD357E2E3}"/>
    <hyperlink ref="R76" location="A125190810V" display="A125190810V" xr:uid="{97867E5C-D70E-484B-8DE2-65D7F88E2684}"/>
    <hyperlink ref="R77" location="A125190846W" display="A125190846W" xr:uid="{561274D8-9F4C-474F-87F8-B10C095DA3FB}"/>
    <hyperlink ref="R78" location="A125190830C" display="A125190830C" xr:uid="{8C925372-0F71-413D-ACA3-834EC3AE5063}"/>
    <hyperlink ref="R79" location="A125190850L" display="A125190850L" xr:uid="{5D34A8D3-4292-4C47-94E5-3DC6F7F74616}"/>
    <hyperlink ref="D69" location="A125194794C" display="A125194794C" xr:uid="{B4116218-E96C-4D0B-B535-1B824983EDCD}"/>
    <hyperlink ref="D70" location="A125194774V" display="A125194774V" xr:uid="{A6B4627B-1961-4DC2-BF44-ADDD905E505D}"/>
    <hyperlink ref="D71" location="A125194798L" display="A125194798L" xr:uid="{B6EB52C9-3808-4AAD-8D0D-C67B529F00CF}"/>
    <hyperlink ref="D72" location="A125194802T" display="A125194802T" xr:uid="{7EEA8259-5603-4C93-8885-4C7CDC97ADB9}"/>
    <hyperlink ref="D73" location="A125194778C" display="A125194778C" xr:uid="{907889F0-1B2A-4C7B-B92D-95A88AC8EEE4}"/>
    <hyperlink ref="D74" location="A125194782V" display="A125194782V" xr:uid="{2AE9EEA7-6EBF-4293-A33C-A92D1A71098F}"/>
    <hyperlink ref="D75" location="A125194786C" display="A125194786C" xr:uid="{180A1BAF-AE3B-4AFF-8471-8754B9746695}"/>
    <hyperlink ref="D76" location="A125194770K" display="A125194770K" xr:uid="{CDA44295-816D-4B11-A890-3F7F55A93712}"/>
    <hyperlink ref="D77" location="A125194806A" display="A125194806A" xr:uid="{07CEAA9B-AC6E-4116-ABE1-6F56C6BF7945}"/>
    <hyperlink ref="D78" location="A125194790V" display="A125194790V" xr:uid="{230B28A4-8FAF-439D-846C-C6EB9E3E148C}"/>
    <hyperlink ref="D79" location="A125194810T" display="A125194810T" xr:uid="{45884113-D4CE-49CA-AE79-BC158D597B0C}"/>
    <hyperlink ref="G69" location="A125195982F" display="A125195982F" xr:uid="{F87BF034-2D89-451B-B427-5F4AC95630FD}"/>
    <hyperlink ref="G70" location="A125195962W" display="A125195962W" xr:uid="{1B05B984-FF72-42C3-AB30-8249DDAFC881}"/>
    <hyperlink ref="G71" location="A125195986R" display="A125195986R" xr:uid="{73091543-AAAC-4263-826B-8A17EEE233AA}"/>
    <hyperlink ref="G72" location="A125195990F" display="A125195990F" xr:uid="{E7CDAC52-5EC1-4AB7-B3DB-7708AC590923}"/>
    <hyperlink ref="G73" location="A125195966F" display="A125195966F" xr:uid="{439B36CB-E423-420D-A34F-6A571EE0F712}"/>
    <hyperlink ref="G74" location="A125195970W" display="A125195970W" xr:uid="{9FFDAAD1-F6E8-4273-B250-583E7E73ABBB}"/>
    <hyperlink ref="G75" location="A125195974F" display="A125195974F" xr:uid="{6EBE5717-0F29-4FE5-B10A-BCFB7CD9F2B4}"/>
    <hyperlink ref="G76" location="A125195958F" display="A125195958F" xr:uid="{173EBE1C-49C6-4CFB-8843-DE1A99B64CE9}"/>
    <hyperlink ref="G77" location="A125195994R" display="A125195994R" xr:uid="{A9448797-90EC-4546-99E0-FE0968C4896A}"/>
    <hyperlink ref="G78" location="A125195978R" display="A125195978R" xr:uid="{60D1C371-F22C-43B8-BDF6-3CD235D545CD}"/>
    <hyperlink ref="G79" location="A125195998X" display="A125195998X" xr:uid="{9A058980-E66D-48A6-8E08-446656F830F4}"/>
    <hyperlink ref="J69" location="A125195190J" display="A125195190J" xr:uid="{53D9452A-ED6D-4946-B2A9-44CAD367E3AC}"/>
    <hyperlink ref="J70" location="A125195170X" display="A125195170X" xr:uid="{5D3D7EB7-0017-42E0-9239-52B65305E1DC}"/>
    <hyperlink ref="J71" location="A125195194T" display="A125195194T" xr:uid="{7DFF03C6-B5B2-4BE7-9794-12B79CFDEE0C}"/>
    <hyperlink ref="J72" location="A125195198A" display="A125195198A" xr:uid="{DBC7DC01-6DD8-4F9E-9FC0-0D3210DD1E17}"/>
    <hyperlink ref="J73" location="A125195174J" display="A125195174J" xr:uid="{CF8F7824-D3F2-41D6-B6B1-C084354D98E9}"/>
    <hyperlink ref="J74" location="A125195178T" display="A125195178T" xr:uid="{066E3A14-5AE1-4FD4-9E84-3BC4955CED78}"/>
    <hyperlink ref="J75" location="A125195182J" display="A125195182J" xr:uid="{5672DEA4-0D3C-4312-AFA3-EC700954DA3B}"/>
    <hyperlink ref="J76" location="A125195166J" display="A125195166J" xr:uid="{B30A35B0-870B-4C2C-AD1A-5A6784D10DF3}"/>
    <hyperlink ref="J77" location="A125195202F" display="A125195202F" xr:uid="{07E45891-F840-436C-B31A-840616F3A9A4}"/>
    <hyperlink ref="J78" location="A125195186T" display="A125195186T" xr:uid="{A285A352-851C-4213-A45F-A9AFE1F37B87}"/>
    <hyperlink ref="J79" location="A125195206R" display="A125195206R" xr:uid="{4B943109-530E-4D90-A898-8EB3DB1F309D}"/>
    <hyperlink ref="M69" location="A125196378C" display="A125196378C" xr:uid="{45480EA3-7F81-40F1-B304-A754C858BECE}"/>
    <hyperlink ref="M70" location="A125196358V" display="A125196358V" xr:uid="{5375D1F7-EA7C-4CAD-A740-0F722CA1081F}"/>
    <hyperlink ref="M71" location="A125196382V" display="A125196382V" xr:uid="{303363E9-779D-4B81-BF06-1A9AA47AB578}"/>
    <hyperlink ref="M72" location="A125196386C" display="A125196386C" xr:uid="{CDB7D232-92A2-4C8F-9FF9-2B073CC4DC13}"/>
    <hyperlink ref="M73" location="A125196362K" display="A125196362K" xr:uid="{47164D0E-352F-40B7-9094-AA0235687409}"/>
    <hyperlink ref="M74" location="A125196366V" display="A125196366V" xr:uid="{3E4EFBA9-402A-43E3-A817-20C57557BA4A}"/>
    <hyperlink ref="M75" location="A125196370K" display="A125196370K" xr:uid="{76F952A0-1EC8-4FE1-B929-BED229314811}"/>
    <hyperlink ref="M76" location="A125196354K" display="A125196354K" xr:uid="{40FF1FCF-A33F-400C-AC68-F1FEA040A3CE}"/>
    <hyperlink ref="M77" location="A125196390V" display="A125196390V" xr:uid="{326FF7A5-9274-4FBA-A264-4AF705F672FE}"/>
    <hyperlink ref="M78" location="A125196374V" display="A125196374V" xr:uid="{74CB0497-AD91-4950-8F6E-ECA9B1EFE2AF}"/>
    <hyperlink ref="M79" location="A125196394C" display="A125196394C" xr:uid="{DF2EE9F4-BC88-4143-96F0-B764CCB0E91F}"/>
    <hyperlink ref="P69" location="A125196774F" display="A125196774F" xr:uid="{ACAFA1EE-03D9-4EB9-A37C-FC34ECBCD134}"/>
    <hyperlink ref="P70" location="A125196754W" display="A125196754W" xr:uid="{AC6ABEE2-9CEA-41E9-9C49-61A61DBE3FB2}"/>
    <hyperlink ref="P71" location="A125196778R" display="A125196778R" xr:uid="{44103710-90BD-4693-85A8-AF9A68C3D329}"/>
    <hyperlink ref="P72" location="A125196782F" display="A125196782F" xr:uid="{55E576A2-CBD6-43E8-B76D-7A9B1B168244}"/>
    <hyperlink ref="P73" location="A125196758F" display="A125196758F" xr:uid="{7B8DABE0-BA8C-4C2A-95A4-D5EB1EDF1ECC}"/>
    <hyperlink ref="P74" location="A125196762W" display="A125196762W" xr:uid="{45D848A0-C7E3-4FFD-9976-C4A533814812}"/>
    <hyperlink ref="P75" location="A125196766F" display="A125196766F" xr:uid="{120BBA4D-1A2D-495C-A9EB-D41D93810EDE}"/>
    <hyperlink ref="P76" location="A125196750L" display="A125196750L" xr:uid="{B26C6EDE-9DB5-4EE4-8411-37E0E5344E0B}"/>
    <hyperlink ref="P77" location="A125196786R" display="A125196786R" xr:uid="{CF038DCE-FA24-422D-8E04-8433F9DAA143}"/>
    <hyperlink ref="P78" location="A125196770W" display="A125196770W" xr:uid="{8F5AFD55-E7AD-4EB3-9177-8C95DB7A79C4}"/>
    <hyperlink ref="P79" location="A125196790F" display="A125196790F" xr:uid="{496E5D02-B8E0-41B6-A494-41ECAA6F110F}"/>
    <hyperlink ref="S69" location="A125195586C" display="A125195586C" xr:uid="{75CCD4B8-37C6-4BAA-A29A-409B5289E69D}"/>
    <hyperlink ref="S70" location="A125195566V" display="A125195566V" xr:uid="{AC17930F-582D-4748-A3B8-3CDA8A6388B2}"/>
    <hyperlink ref="S71" location="A125195590V" display="A125195590V" xr:uid="{31D330B4-1D89-4763-901A-54C6A7159DF7}"/>
    <hyperlink ref="S72" location="A125195594C" display="A125195594C" xr:uid="{BF5A5132-4096-419F-A08B-2E87487516ED}"/>
    <hyperlink ref="S73" location="A125195570K" display="A125195570K" xr:uid="{371B62B8-29A6-45BE-8936-765ECBC6583B}"/>
    <hyperlink ref="S74" location="A125195574V" display="A125195574V" xr:uid="{2C0B1088-85A8-4011-9641-ACC03EF000A1}"/>
    <hyperlink ref="S75" location="A125195578C" display="A125195578C" xr:uid="{47FC7401-088D-4BB9-A4AB-C0FBA85D3E0F}"/>
    <hyperlink ref="S76" location="A125195562K" display="A125195562K" xr:uid="{3CC0A99B-0036-437F-B603-F23399FC5776}"/>
    <hyperlink ref="S77" location="A125195598L" display="A125195598L" xr:uid="{6AA231CE-2234-4EE8-8A5D-EFC0ECBA6FE9}"/>
    <hyperlink ref="S78" location="A125195582V" display="A125195582V" xr:uid="{4D915DDD-558A-478D-A99D-DB0B8222F467}"/>
    <hyperlink ref="S79" location="A125195602T" display="A125195602T" xr:uid="{E8498685-BD3C-4BAE-8881-217939D63674}"/>
    <hyperlink ref="E69" location="A125192418L" display="A125192418L" xr:uid="{A094BB22-CC67-4082-9FB8-A80EDEA72A20}"/>
    <hyperlink ref="E70" location="A125192398R" display="A125192398R" xr:uid="{5D2991A9-3D90-4AF1-A25A-37A347F3E75C}"/>
    <hyperlink ref="E71" location="A125192422C" display="A125192422C" xr:uid="{8D93C466-651F-442F-A8BD-08706D0C9477}"/>
    <hyperlink ref="E72" location="A125192426L" display="A125192426L" xr:uid="{B1CBFFD8-098E-4DF5-BF8C-193BD6119D1C}"/>
    <hyperlink ref="E73" location="A125192402V" display="A125192402V" xr:uid="{9B3F31DF-A2C4-4D4F-BFFB-965D7EC0893D}"/>
    <hyperlink ref="E74" location="A125192406C" display="A125192406C" xr:uid="{192423D1-197B-4C05-9632-52EFA7B777F6}"/>
    <hyperlink ref="E75" location="A125192410V" display="A125192410V" xr:uid="{AB01B8DB-EFCB-47D2-B150-935A85130D8D}"/>
    <hyperlink ref="E76" location="A125192394F" display="A125192394F" xr:uid="{AFB6A541-3E4E-4B72-9E75-4D810D4F7483}"/>
    <hyperlink ref="E77" location="A125192430C" display="A125192430C" xr:uid="{FF09B5EF-911A-4FAA-B162-51ACCC73CFD7}"/>
    <hyperlink ref="E78" location="A125192414C" display="A125192414C" xr:uid="{D94C1F15-6634-48ED-95E3-C6732CF5DB17}"/>
    <hyperlink ref="E79" location="A125192434L" display="A125192434L" xr:uid="{3F92B0CE-90E0-4D2B-A2A4-2A5045BB4FB4}"/>
    <hyperlink ref="H69" location="A125193606R" display="A125193606R" xr:uid="{9AF6632A-75F2-4F44-A6ED-09E1AC4E07D1}"/>
    <hyperlink ref="H70" location="A125193586T" display="A125193586T" xr:uid="{BF85446B-17FF-4AFB-BC64-9587472A7EF6}"/>
    <hyperlink ref="H71" location="A125193610F" display="A125193610F" xr:uid="{94174B6E-A30D-445D-AC37-B46768C8C2ED}"/>
    <hyperlink ref="H72" location="A125193614R" display="A125193614R" xr:uid="{68EF8950-194B-413D-9E4E-6367F3115B27}"/>
    <hyperlink ref="H73" location="A125193590J" display="A125193590J" xr:uid="{3D871250-A3FB-4AEB-8157-40CB3AFC72BF}"/>
    <hyperlink ref="H74" location="A125193594T" display="A125193594T" xr:uid="{A8D90EE8-05C5-4D0A-A153-59E23820E03C}"/>
    <hyperlink ref="H75" location="A125193598A" display="A125193598A" xr:uid="{F8BFACB0-3AE8-471A-9AAA-FF862832A0C4}"/>
    <hyperlink ref="H76" location="A125193582J" display="A125193582J" xr:uid="{DD6E78D8-358C-4959-932C-0619FD76D813}"/>
    <hyperlink ref="H77" location="A125193618X" display="A125193618X" xr:uid="{08051FE9-DD8C-4F4A-A9A4-01F0265E8230}"/>
    <hyperlink ref="H78" location="A125193602F" display="A125193602F" xr:uid="{95A90985-9213-4395-9ECD-7AD72BC594E8}"/>
    <hyperlink ref="H79" location="A125193622R" display="A125193622R" xr:uid="{3AC573DE-C8E5-4285-A908-5AB352B26974}"/>
    <hyperlink ref="K69" location="A125192814R" display="A125192814R" xr:uid="{1A3A3EE2-2B58-4BAF-8D0C-1658D2E2185E}"/>
    <hyperlink ref="K70" location="A125192794T" display="A125192794T" xr:uid="{F4ABBA66-1751-4942-8344-92D13B159DF5}"/>
    <hyperlink ref="K71" location="A125192818X" display="A125192818X" xr:uid="{34440717-2649-41AB-A1FD-732121920045}"/>
    <hyperlink ref="K72" location="A125192822R" display="A125192822R" xr:uid="{02E85EE9-DFF1-4F64-BE10-711F01D280D0}"/>
    <hyperlink ref="K73" location="A125192798A" display="A125192798A" xr:uid="{D41C2D3A-D8E3-45FC-A27A-E7729D9D95DD}"/>
    <hyperlink ref="K74" location="A125192802F" display="A125192802F" xr:uid="{A4EBDF3B-554D-4589-BD9A-8224A21AB8C7}"/>
    <hyperlink ref="K75" location="A125192806R" display="A125192806R" xr:uid="{5CCDAB58-75D9-47B4-9023-8D585D6206F0}"/>
    <hyperlink ref="K76" location="A125192790J" display="A125192790J" xr:uid="{6C1A8BAB-9873-4FF8-8FF9-DD25C2CDB1F9}"/>
    <hyperlink ref="K77" location="A125192826X" display="A125192826X" xr:uid="{8C7E89B6-587B-4FC8-A231-4083B5ADB58A}"/>
    <hyperlink ref="K78" location="A125192810F" display="A125192810F" xr:uid="{E2A5E54D-86B3-4812-873A-55F43E0968EF}"/>
    <hyperlink ref="K79" location="A125192830R" display="A125192830R" xr:uid="{2B172CB6-0A25-44A9-81BD-F417427CB5FF}"/>
    <hyperlink ref="N69" location="A125194002V" display="A125194002V" xr:uid="{7D8E3DF9-079B-4482-BB13-3B5C5A02D742}"/>
    <hyperlink ref="N70" location="A125193982V" display="A125193982V" xr:uid="{DCD3EA07-8FB3-44DD-BC7C-427A25DC500D}"/>
    <hyperlink ref="N71" location="A125194006C" display="A125194006C" xr:uid="{8E3732AD-9475-438C-A5D0-DBE18CB0305C}"/>
    <hyperlink ref="N72" location="A125194010V" display="A125194010V" xr:uid="{F9A20B07-4BD2-4F2A-85CA-22A02DC80B7F}"/>
    <hyperlink ref="N73" location="A125193986C" display="A125193986C" xr:uid="{26CBB539-8D89-49AB-BE08-51101262288E}"/>
    <hyperlink ref="N74" location="A125193990V" display="A125193990V" xr:uid="{E99F5DF1-0274-47C2-8E14-CF6744BCC29F}"/>
    <hyperlink ref="N75" location="A125193994C" display="A125193994C" xr:uid="{579753AB-6FB4-4DD9-AEC4-425B100BB3D2}"/>
    <hyperlink ref="N76" location="A125193978C" display="A125193978C" xr:uid="{1207684B-6B2E-4681-89B8-CD66736155F2}"/>
    <hyperlink ref="N77" location="A125194014C" display="A125194014C" xr:uid="{CC926052-2205-402E-B4D3-E0C60FED9888}"/>
    <hyperlink ref="N78" location="A125193998L" display="A125193998L" xr:uid="{13D1D4DD-9B09-4A99-B115-039455812ECC}"/>
    <hyperlink ref="N79" location="A125194018L" display="A125194018L" xr:uid="{1E6CE90D-D071-4A2E-944D-EF930FFB7970}"/>
    <hyperlink ref="Q69" location="A125194398A" display="A125194398A" xr:uid="{44E2941B-3883-4863-9DC9-F693F152CC4B}"/>
    <hyperlink ref="Q70" location="A125194378T" display="A125194378T" xr:uid="{18A5B6A3-CE1D-41E2-AB78-1837618F7C47}"/>
    <hyperlink ref="Q71" location="A125194402F" display="A125194402F" xr:uid="{8B46A76E-CE85-4DDA-A7E6-2C02E9FD6A16}"/>
    <hyperlink ref="Q72" location="A125194406R" display="A125194406R" xr:uid="{6D2B8B3E-60BD-4627-B94F-6B1EA2A7A290}"/>
    <hyperlink ref="Q73" location="A125194382J" display="A125194382J" xr:uid="{5881561F-534E-4EFA-92B0-0C36E05126FF}"/>
    <hyperlink ref="Q74" location="A125194386T" display="A125194386T" xr:uid="{00D401DB-5237-419C-BFAF-5F3FB168C683}"/>
    <hyperlink ref="Q75" location="A125194390J" display="A125194390J" xr:uid="{BDB00260-741D-4CE3-B390-CC8ADB4D20A2}"/>
    <hyperlink ref="Q76" location="A125194374J" display="A125194374J" xr:uid="{B5A6EFD4-B097-4093-88C0-D30C80DAA4DF}"/>
    <hyperlink ref="Q77" location="A125194410F" display="A125194410F" xr:uid="{174A887F-BF6D-414E-A894-0997D010B0AD}"/>
    <hyperlink ref="Q78" location="A125194394T" display="A125194394T" xr:uid="{7A9C367B-0831-4BAE-BB81-A8D1B4CDA4B1}"/>
    <hyperlink ref="Q79" location="A125194414R" display="A125194414R" xr:uid="{9FFF4059-DEF4-4955-9750-6E61556FE16C}"/>
    <hyperlink ref="T69" location="A125193210V" display="A125193210V" xr:uid="{1C9359C2-994F-4F12-9896-39D8C951FC6D}"/>
    <hyperlink ref="T70" location="A125193190W" display="A125193190W" xr:uid="{FB88449B-C847-4245-B57C-D1ABBB5EF4A9}"/>
    <hyperlink ref="T71" location="A125193214C" display="A125193214C" xr:uid="{19E3737A-E444-4430-86C3-DA0EE5ABF73E}"/>
    <hyperlink ref="T72" location="A125193218L" display="A125193218L" xr:uid="{30993023-2D12-4E94-8BDB-B441AFFAC736}"/>
    <hyperlink ref="T73" location="A125193194F" display="A125193194F" xr:uid="{605DFFDC-A94D-431D-A892-7B6AD4B06630}"/>
    <hyperlink ref="T74" location="A125193198R" display="A125193198R" xr:uid="{25D977B2-3CC0-4A73-A8E4-CF0D08EFBFF2}"/>
    <hyperlink ref="T75" location="A125193202V" display="A125193202V" xr:uid="{46218045-6444-4ABE-9B60-1A7595613B55}"/>
    <hyperlink ref="T76" location="A125193186F" display="A125193186F" xr:uid="{A4A80EBA-CBD3-4CCD-9510-A47973FD9F22}"/>
    <hyperlink ref="T77" location="A125193222C" display="A125193222C" xr:uid="{2718566B-3427-4028-BADC-283C61E3B282}"/>
    <hyperlink ref="T78" location="A125193206C" display="A125193206C" xr:uid="{A71B610C-867F-433D-9E62-E2D15CC81119}"/>
    <hyperlink ref="T79" location="A125193226L" display="A125193226L" xr:uid="{A92614E9-B171-4589-B9A9-ED801B0DE87E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15FEE-7E6F-48E8-8E2B-5146B5F4BC1A}">
  <sheetPr>
    <pageSetUpPr fitToPage="1"/>
  </sheetPr>
  <dimension ref="A1:AD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0" t="str">
        <f>Contents!B5</f>
        <v>6229.0 Underemployed workers</v>
      </c>
      <c r="C5" s="70"/>
      <c r="D5" s="70"/>
      <c r="E5" s="70"/>
      <c r="F5" s="70"/>
      <c r="G5" s="70"/>
      <c r="H5" s="70"/>
      <c r="I5" s="70"/>
      <c r="J5" s="70"/>
      <c r="K5" s="7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0" t="str">
        <f>Contents!B6</f>
        <v>Table 3. Underemployment status of full-time and part-time workers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1" t="str">
        <f>Contents!C12</f>
        <v>Table 3.2 - Underemployment status of full-time and part-time workers by state and territory, February 2024</v>
      </c>
      <c r="B8" s="71"/>
      <c r="C8" s="71"/>
      <c r="D8" s="71"/>
      <c r="E8" s="71"/>
      <c r="F8" s="71"/>
      <c r="G8" s="71"/>
      <c r="H8" s="71"/>
      <c r="I8" s="34"/>
      <c r="J8" s="35"/>
      <c r="K8" s="35"/>
      <c r="L8" s="71"/>
      <c r="M8" s="71"/>
      <c r="N8" s="71"/>
      <c r="O8" s="71"/>
      <c r="P8" s="71"/>
      <c r="Q8" s="71"/>
      <c r="R8" s="71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984</v>
      </c>
      <c r="C10" s="68" t="s">
        <v>985</v>
      </c>
      <c r="D10" s="68"/>
      <c r="E10" s="68"/>
      <c r="F10" s="39"/>
      <c r="G10" s="69" t="s">
        <v>962</v>
      </c>
      <c r="H10" s="69"/>
      <c r="I10" s="6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963</v>
      </c>
      <c r="D11" s="37" t="s">
        <v>964</v>
      </c>
      <c r="E11" s="37" t="s">
        <v>965</v>
      </c>
      <c r="F11" s="37"/>
      <c r="G11" s="37" t="s">
        <v>963</v>
      </c>
      <c r="H11" s="37" t="s">
        <v>964</v>
      </c>
      <c r="I11" s="37" t="s">
        <v>965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966</v>
      </c>
      <c r="D12" s="40" t="s">
        <v>966</v>
      </c>
      <c r="E12" s="40" t="s">
        <v>966</v>
      </c>
      <c r="F12" s="40"/>
      <c r="G12" s="40" t="s">
        <v>966</v>
      </c>
      <c r="H12" s="40" t="s">
        <v>966</v>
      </c>
      <c r="I12" s="40" t="s">
        <v>966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967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968</v>
      </c>
      <c r="C14" s="44" cm="1">
        <f t="array" ref="C14">INDEX($C$50:$AC$60,$AD50,C$39)</f>
        <v>14031.870999999999</v>
      </c>
      <c r="D14" s="44" cm="1">
        <f t="array" ref="D14">INDEX($C$50:$AC$60,$AD50,D$39)</f>
        <v>7286.1369999999997</v>
      </c>
      <c r="E14" s="44" cm="1">
        <f t="array" ref="E14">INDEX($C$50:$AC$60,$AD50,E$39)</f>
        <v>6745.7340000000004</v>
      </c>
      <c r="F14" s="44"/>
      <c r="G14" s="45" t="str" cm="1">
        <f t="array" ref="G14">HYPERLINK(TEXT("#"&amp;INDEX($C$69:$AC$79,$AD69,C$39),),INDEX($C$69:$AC$79,$AD69,C$39))</f>
        <v>A125190042R</v>
      </c>
      <c r="H14" s="45" t="str" cm="1">
        <f t="array" ref="H14">HYPERLINK(TEXT("#"&amp;INDEX($C$69:$AC$79,$AD69,D$39),),INDEX($C$69:$AC$79,$AD69,D$39))</f>
        <v>A125194794C</v>
      </c>
      <c r="I14" s="45" t="str" cm="1">
        <f t="array" ref="I14">HYPERLINK(TEXT("#"&amp;INDEX($C$69:$AC$79,$AD69,E$39),),INDEX($C$69:$AC$79,$AD69,E$39))</f>
        <v>A125192418L</v>
      </c>
    </row>
    <row r="15" spans="1:20">
      <c r="A15" s="46"/>
      <c r="B15" s="47" t="s">
        <v>969</v>
      </c>
      <c r="C15" s="44" cm="1">
        <f t="array" ref="C15">INDEX($C$50:$AC$60,$AD51,C$39)</f>
        <v>9706.1010000000006</v>
      </c>
      <c r="D15" s="44" cm="1">
        <f t="array" ref="D15">INDEX($C$50:$AC$60,$AD51,D$39)</f>
        <v>5854.0069999999996</v>
      </c>
      <c r="E15" s="44" cm="1">
        <f t="array" ref="E15">INDEX($C$50:$AC$60,$AD51,E$39)</f>
        <v>3852.0949999999998</v>
      </c>
      <c r="F15" s="44"/>
      <c r="G15" s="45" t="str" cm="1">
        <f t="array" ref="G15">HYPERLINK(TEXT("#"&amp;INDEX($C$69:$AC$79,$AD70,C$39),),INDEX($C$69:$AC$79,$AD70,C$39))</f>
        <v>A125190022F</v>
      </c>
      <c r="H15" s="45" t="str" cm="1">
        <f t="array" ref="H15">HYPERLINK(TEXT("#"&amp;INDEX($C$69:$AC$79,$AD70,D$39),),INDEX($C$69:$AC$79,$AD70,D$39))</f>
        <v>A125194774V</v>
      </c>
      <c r="I15" s="45" t="str" cm="1">
        <f t="array" ref="I15">HYPERLINK(TEXT("#"&amp;INDEX($C$69:$AC$79,$AD70,E$39),),INDEX($C$69:$AC$79,$AD70,E$39))</f>
        <v>A125192398R</v>
      </c>
    </row>
    <row r="16" spans="1:20">
      <c r="A16" s="48"/>
      <c r="B16" s="49" t="s">
        <v>970</v>
      </c>
      <c r="C16" s="44" cm="1">
        <f t="array" ref="C16">INDEX($C$50:$AC$60,$AD52,C$39)</f>
        <v>8280.6679999999997</v>
      </c>
      <c r="D16" s="44" cm="1">
        <f t="array" ref="D16">INDEX($C$50:$AC$60,$AD52,D$39)</f>
        <v>5053.3249999999998</v>
      </c>
      <c r="E16" s="44" cm="1">
        <f t="array" ref="E16">INDEX($C$50:$AC$60,$AD52,E$39)</f>
        <v>3227.3429999999998</v>
      </c>
      <c r="F16" s="44"/>
      <c r="G16" s="45" t="str" cm="1">
        <f t="array" ref="G16">HYPERLINK(TEXT("#"&amp;INDEX($C$69:$AC$79,$AD71,C$39),),INDEX($C$69:$AC$79,$AD71,C$39))</f>
        <v>A125190046X</v>
      </c>
      <c r="H16" s="45" t="str" cm="1">
        <f t="array" ref="H16">HYPERLINK(TEXT("#"&amp;INDEX($C$69:$AC$79,$AD71,D$39),),INDEX($C$69:$AC$79,$AD71,D$39))</f>
        <v>A125194798L</v>
      </c>
      <c r="I16" s="45" t="str" cm="1">
        <f t="array" ref="I16">HYPERLINK(TEXT("#"&amp;INDEX($C$69:$AC$79,$AD71,E$39),),INDEX($C$69:$AC$79,$AD71,E$39))</f>
        <v>A125192422C</v>
      </c>
    </row>
    <row r="17" spans="1:20">
      <c r="A17" s="48"/>
      <c r="B17" s="49" t="s">
        <v>971</v>
      </c>
      <c r="C17" s="44" cm="1">
        <f t="array" ref="C17">INDEX($C$50:$AC$60,$AD53,C$39)</f>
        <v>1425.434</v>
      </c>
      <c r="D17" s="44" cm="1">
        <f t="array" ref="D17">INDEX($C$50:$AC$60,$AD53,D$39)</f>
        <v>800.68200000000002</v>
      </c>
      <c r="E17" s="44" cm="1">
        <f t="array" ref="E17">INDEX($C$50:$AC$60,$AD53,E$39)</f>
        <v>624.75199999999995</v>
      </c>
      <c r="F17" s="44"/>
      <c r="G17" s="45" t="str" cm="1">
        <f t="array" ref="G17">HYPERLINK(TEXT("#"&amp;INDEX($C$69:$AC$79,$AD72,C$39),),INDEX($C$69:$AC$79,$AD72,C$39))</f>
        <v>A125190050R</v>
      </c>
      <c r="H17" s="45" t="str" cm="1">
        <f t="array" ref="H17">HYPERLINK(TEXT("#"&amp;INDEX($C$69:$AC$79,$AD72,D$39),),INDEX($C$69:$AC$79,$AD72,D$39))</f>
        <v>A125194802T</v>
      </c>
      <c r="I17" s="45" t="str" cm="1">
        <f t="array" ref="I17">HYPERLINK(TEXT("#"&amp;INDEX($C$69:$AC$79,$AD72,E$39),),INDEX($C$69:$AC$79,$AD72,E$39))</f>
        <v>A125192426L</v>
      </c>
    </row>
    <row r="18" spans="1:20">
      <c r="A18" s="48"/>
      <c r="B18" s="50" t="s">
        <v>972</v>
      </c>
      <c r="C18" s="44" cm="1">
        <f t="array" ref="C18">INDEX($C$50:$AC$60,$AD54,C$39)</f>
        <v>1342.098</v>
      </c>
      <c r="D18" s="44" cm="1">
        <f t="array" ref="D18">INDEX($C$50:$AC$60,$AD54,D$39)</f>
        <v>744.53599999999994</v>
      </c>
      <c r="E18" s="44" cm="1">
        <f t="array" ref="E18">INDEX($C$50:$AC$60,$AD54,E$39)</f>
        <v>597.56200000000001</v>
      </c>
      <c r="F18" s="44"/>
      <c r="G18" s="45" t="str" cm="1">
        <f t="array" ref="G18">HYPERLINK(TEXT("#"&amp;INDEX($C$69:$AC$79,$AD73,C$39),),INDEX($C$69:$AC$79,$AD73,C$39))</f>
        <v>A125190026R</v>
      </c>
      <c r="H18" s="45" t="str" cm="1">
        <f t="array" ref="H18">HYPERLINK(TEXT("#"&amp;INDEX($C$69:$AC$79,$AD73,D$39),),INDEX($C$69:$AC$79,$AD73,D$39))</f>
        <v>A125194778C</v>
      </c>
      <c r="I18" s="45" t="str" cm="1">
        <f t="array" ref="I18">HYPERLINK(TEXT("#"&amp;INDEX($C$69:$AC$79,$AD73,E$39),),INDEX($C$69:$AC$79,$AD73,E$39))</f>
        <v>A125192402V</v>
      </c>
    </row>
    <row r="19" spans="1:20">
      <c r="A19" s="48"/>
      <c r="B19" s="50" t="s">
        <v>973</v>
      </c>
      <c r="C19" s="44" cm="1">
        <f t="array" ref="C19">INDEX($C$50:$AC$60,$AD55,C$39)</f>
        <v>83.335999999999999</v>
      </c>
      <c r="D19" s="44" cm="1">
        <f t="array" ref="D19">INDEX($C$50:$AC$60,$AD55,D$39)</f>
        <v>56.146000000000001</v>
      </c>
      <c r="E19" s="44" cm="1">
        <f t="array" ref="E19">INDEX($C$50:$AC$60,$AD55,E$39)</f>
        <v>27.19</v>
      </c>
      <c r="F19" s="44"/>
      <c r="G19" s="45" t="str" cm="1">
        <f t="array" ref="G19">HYPERLINK(TEXT("#"&amp;INDEX($C$69:$AC$79,$AD74,C$39),),INDEX($C$69:$AC$79,$AD74,C$39))</f>
        <v>A125190030F</v>
      </c>
      <c r="H19" s="45" t="str" cm="1">
        <f t="array" ref="H19">HYPERLINK(TEXT("#"&amp;INDEX($C$69:$AC$79,$AD74,D$39),),INDEX($C$69:$AC$79,$AD74,D$39))</f>
        <v>A125194782V</v>
      </c>
      <c r="I19" s="45" t="str" cm="1">
        <f t="array" ref="I19">HYPERLINK(TEXT("#"&amp;INDEX($C$69:$AC$79,$AD74,E$39),),INDEX($C$69:$AC$79,$AD74,E$39))</f>
        <v>A125192406C</v>
      </c>
    </row>
    <row r="20" spans="1:20">
      <c r="A20" s="48"/>
      <c r="B20" s="51" t="s">
        <v>974</v>
      </c>
      <c r="C20" s="44" cm="1">
        <f t="array" ref="C20">INDEX($C$50:$AC$60,$AD56,C$39)</f>
        <v>4325.7700000000004</v>
      </c>
      <c r="D20" s="44" cm="1">
        <f t="array" ref="D20">INDEX($C$50:$AC$60,$AD56,D$39)</f>
        <v>1432.1310000000001</v>
      </c>
      <c r="E20" s="44" cm="1">
        <f t="array" ref="E20">INDEX($C$50:$AC$60,$AD56,E$39)</f>
        <v>2893.6390000000001</v>
      </c>
      <c r="F20" s="44"/>
      <c r="G20" s="45" t="str" cm="1">
        <f t="array" ref="G20">HYPERLINK(TEXT("#"&amp;INDEX($C$69:$AC$79,$AD75,C$39),),INDEX($C$69:$AC$79,$AD75,C$39))</f>
        <v>A125190034R</v>
      </c>
      <c r="H20" s="45" t="str" cm="1">
        <f t="array" ref="H20">HYPERLINK(TEXT("#"&amp;INDEX($C$69:$AC$79,$AD75,D$39),),INDEX($C$69:$AC$79,$AD75,D$39))</f>
        <v>A125194786C</v>
      </c>
      <c r="I20" s="45" t="str" cm="1">
        <f t="array" ref="I20">HYPERLINK(TEXT("#"&amp;INDEX($C$69:$AC$79,$AD75,E$39),),INDEX($C$69:$AC$79,$AD75,E$39))</f>
        <v>A125192410V</v>
      </c>
    </row>
    <row r="21" spans="1:20">
      <c r="A21" s="48"/>
      <c r="B21" s="52" t="s">
        <v>975</v>
      </c>
      <c r="C21" s="44" cm="1">
        <f t="array" ref="C21">INDEX($C$50:$AC$60,$AD57,C$39)</f>
        <v>3435.9259999999999</v>
      </c>
      <c r="D21" s="44" cm="1">
        <f t="array" ref="D21">INDEX($C$50:$AC$60,$AD57,D$39)</f>
        <v>1072.402</v>
      </c>
      <c r="E21" s="44" cm="1">
        <f t="array" ref="E21">INDEX($C$50:$AC$60,$AD57,E$39)</f>
        <v>2363.5250000000001</v>
      </c>
      <c r="F21" s="44"/>
      <c r="G21" s="45" t="str" cm="1">
        <f t="array" ref="G21">HYPERLINK(TEXT("#"&amp;INDEX($C$69:$AC$79,$AD76,C$39),),INDEX($C$69:$AC$79,$AD76,C$39))</f>
        <v>A125190018R</v>
      </c>
      <c r="H21" s="45" t="str" cm="1">
        <f t="array" ref="H21">HYPERLINK(TEXT("#"&amp;INDEX($C$69:$AC$79,$AD76,D$39),),INDEX($C$69:$AC$79,$AD76,D$39))</f>
        <v>A125194770K</v>
      </c>
      <c r="I21" s="45" t="str" cm="1">
        <f t="array" ref="I21">HYPERLINK(TEXT("#"&amp;INDEX($C$69:$AC$79,$AD76,E$39),),INDEX($C$69:$AC$79,$AD76,E$39))</f>
        <v>A125192394F</v>
      </c>
    </row>
    <row r="22" spans="1:20">
      <c r="A22" s="48"/>
      <c r="B22" s="52" t="s">
        <v>976</v>
      </c>
      <c r="C22" s="44" cm="1">
        <f t="array" ref="C22">INDEX($C$50:$AC$60,$AD58,C$39)</f>
        <v>889.84299999999996</v>
      </c>
      <c r="D22" s="44" cm="1">
        <f t="array" ref="D22">INDEX($C$50:$AC$60,$AD58,D$39)</f>
        <v>359.72899999999998</v>
      </c>
      <c r="E22" s="44" cm="1">
        <f t="array" ref="E22">INDEX($C$50:$AC$60,$AD58,E$39)</f>
        <v>530.11400000000003</v>
      </c>
      <c r="F22" s="44"/>
      <c r="G22" s="45" t="str" cm="1">
        <f t="array" ref="G22">HYPERLINK(TEXT("#"&amp;INDEX($C$69:$AC$79,$AD77,C$39),),INDEX($C$69:$AC$79,$AD77,C$39))</f>
        <v>A125190054X</v>
      </c>
      <c r="H22" s="45" t="str" cm="1">
        <f t="array" ref="H22">HYPERLINK(TEXT("#"&amp;INDEX($C$69:$AC$79,$AD77,D$39),),INDEX($C$69:$AC$79,$AD77,D$39))</f>
        <v>A125194806A</v>
      </c>
      <c r="I22" s="45" t="str" cm="1">
        <f t="array" ref="I22">HYPERLINK(TEXT("#"&amp;INDEX($C$69:$AC$79,$AD77,E$39),),INDEX($C$69:$AC$79,$AD77,E$39))</f>
        <v>A125192430C</v>
      </c>
    </row>
    <row r="23" spans="1:20">
      <c r="A23" s="48"/>
      <c r="B23" s="53" t="s">
        <v>977</v>
      </c>
      <c r="C23" s="44" cm="1">
        <f t="array" ref="C23">INDEX($C$50:$AC$60,$AD59,C$39)</f>
        <v>451.589</v>
      </c>
      <c r="D23" s="44" cm="1">
        <f t="array" ref="D23">INDEX($C$50:$AC$60,$AD59,D$39)</f>
        <v>159.208</v>
      </c>
      <c r="E23" s="44" cm="1">
        <f t="array" ref="E23">INDEX($C$50:$AC$60,$AD59,E$39)</f>
        <v>292.38099999999997</v>
      </c>
      <c r="F23" s="44"/>
      <c r="G23" s="45" t="str" cm="1">
        <f t="array" ref="G23">HYPERLINK(TEXT("#"&amp;INDEX($C$69:$AC$79,$AD78,C$39),),INDEX($C$69:$AC$79,$AD78,C$39))</f>
        <v>A125190038X</v>
      </c>
      <c r="H23" s="45" t="str" cm="1">
        <f t="array" ref="H23">HYPERLINK(TEXT("#"&amp;INDEX($C$69:$AC$79,$AD78,D$39),),INDEX($C$69:$AC$79,$AD78,D$39))</f>
        <v>A125194790V</v>
      </c>
      <c r="I23" s="45" t="str" cm="1">
        <f t="array" ref="I23">HYPERLINK(TEXT("#"&amp;INDEX($C$69:$AC$79,$AD78,E$39),),INDEX($C$69:$AC$79,$AD78,E$39))</f>
        <v>A125192414C</v>
      </c>
    </row>
    <row r="24" spans="1:20">
      <c r="A24" s="48"/>
      <c r="B24" s="53" t="s">
        <v>978</v>
      </c>
      <c r="C24" s="44" cm="1">
        <f t="array" ref="C24">INDEX($C$50:$AC$60,$AD60,C$39)</f>
        <v>438.255</v>
      </c>
      <c r="D24" s="44" cm="1">
        <f t="array" ref="D24">INDEX($C$50:$AC$60,$AD60,D$39)</f>
        <v>200.52099999999999</v>
      </c>
      <c r="E24" s="44" cm="1">
        <f t="array" ref="E24">INDEX($C$50:$AC$60,$AD60,E$39)</f>
        <v>237.73400000000001</v>
      </c>
      <c r="F24" s="44"/>
      <c r="G24" s="45" t="str" cm="1">
        <f t="array" ref="G24">HYPERLINK(TEXT("#"&amp;INDEX($C$69:$AC$79,$AD79,C$39),),INDEX($C$69:$AC$79,$AD79,C$39))</f>
        <v>A125190058J</v>
      </c>
      <c r="H24" s="45" t="str" cm="1">
        <f t="array" ref="H24">HYPERLINK(TEXT("#"&amp;INDEX($C$69:$AC$79,$AD79,D$39),),INDEX($C$69:$AC$79,$AD79,D$39))</f>
        <v>A125194810T</v>
      </c>
      <c r="I24" s="45" t="str" cm="1">
        <f t="array" ref="I24">HYPERLINK(TEXT("#"&amp;INDEX($C$69:$AC$79,$AD79,E$39),),INDEX($C$69:$AC$79,$AD79,E$39))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2024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985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986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987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988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9" hidden="1">
      <c r="A33" s="56"/>
      <c r="B33" s="57" t="s">
        <v>989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9" hidden="1">
      <c r="A34" s="56"/>
      <c r="B34" s="57" t="s">
        <v>990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9" hidden="1">
      <c r="A35" s="56"/>
      <c r="B35" s="57" t="s">
        <v>991</v>
      </c>
      <c r="C35" s="58">
        <v>19</v>
      </c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9" hidden="1">
      <c r="A36" s="56"/>
      <c r="B36" s="57" t="s">
        <v>992</v>
      </c>
      <c r="C36" s="58">
        <v>22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9" hidden="1">
      <c r="A37" s="56"/>
      <c r="B37" s="57" t="s">
        <v>993</v>
      </c>
      <c r="C37" s="58">
        <v>25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9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9" hidden="1">
      <c r="A39" s="56"/>
      <c r="B39" s="55"/>
      <c r="C39" s="58">
        <f>VLOOKUP(C10,B29:C37,2,FALSE)</f>
        <v>1</v>
      </c>
      <c r="D39" s="58">
        <f>C39+1</f>
        <v>2</v>
      </c>
      <c r="E39" s="58">
        <f>D39+1</f>
        <v>3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9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9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9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9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9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9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  <c r="U45" s="58">
        <v>19</v>
      </c>
      <c r="V45" s="58">
        <v>20</v>
      </c>
      <c r="W45" s="58">
        <v>21</v>
      </c>
      <c r="X45" s="58">
        <v>22</v>
      </c>
      <c r="Y45" s="58">
        <v>23</v>
      </c>
      <c r="Z45" s="58">
        <v>24</v>
      </c>
      <c r="AA45" s="58">
        <v>25</v>
      </c>
      <c r="AB45" s="58">
        <v>26</v>
      </c>
      <c r="AC45" s="58">
        <v>27</v>
      </c>
    </row>
    <row r="46" spans="1:29" ht="15" hidden="1" customHeight="1">
      <c r="A46" s="36"/>
      <c r="B46" s="36"/>
      <c r="C46" s="72" t="s">
        <v>985</v>
      </c>
      <c r="D46" s="72"/>
      <c r="E46" s="72"/>
      <c r="F46" s="72" t="s">
        <v>986</v>
      </c>
      <c r="G46" s="72"/>
      <c r="H46" s="72"/>
      <c r="I46" s="72" t="s">
        <v>987</v>
      </c>
      <c r="J46" s="72"/>
      <c r="K46" s="72"/>
      <c r="L46" s="72" t="s">
        <v>988</v>
      </c>
      <c r="M46" s="72"/>
      <c r="N46" s="72"/>
      <c r="O46" s="72" t="s">
        <v>989</v>
      </c>
      <c r="P46" s="72"/>
      <c r="Q46" s="72"/>
      <c r="R46" s="72" t="s">
        <v>990</v>
      </c>
      <c r="S46" s="72"/>
      <c r="T46" s="72"/>
      <c r="U46" s="72" t="s">
        <v>991</v>
      </c>
      <c r="V46" s="72"/>
      <c r="W46" s="72"/>
      <c r="X46" s="72" t="s">
        <v>992</v>
      </c>
      <c r="Y46" s="72"/>
      <c r="Z46" s="72"/>
      <c r="AA46" s="72" t="s">
        <v>993</v>
      </c>
      <c r="AB46" s="72"/>
      <c r="AC46" s="72"/>
    </row>
    <row r="47" spans="1:29" hidden="1">
      <c r="A47" s="36"/>
      <c r="B47" s="36"/>
      <c r="C47" s="37" t="s">
        <v>963</v>
      </c>
      <c r="D47" s="37" t="s">
        <v>964</v>
      </c>
      <c r="E47" s="37" t="s">
        <v>965</v>
      </c>
      <c r="F47" s="37" t="s">
        <v>963</v>
      </c>
      <c r="G47" s="37" t="s">
        <v>964</v>
      </c>
      <c r="H47" s="37" t="s">
        <v>965</v>
      </c>
      <c r="I47" s="37" t="s">
        <v>963</v>
      </c>
      <c r="J47" s="37" t="s">
        <v>964</v>
      </c>
      <c r="K47" s="37" t="s">
        <v>965</v>
      </c>
      <c r="L47" s="37" t="s">
        <v>963</v>
      </c>
      <c r="M47" s="37" t="s">
        <v>964</v>
      </c>
      <c r="N47" s="37" t="s">
        <v>965</v>
      </c>
      <c r="O47" s="37" t="s">
        <v>963</v>
      </c>
      <c r="P47" s="37" t="s">
        <v>964</v>
      </c>
      <c r="Q47" s="37" t="s">
        <v>965</v>
      </c>
      <c r="R47" s="37" t="s">
        <v>963</v>
      </c>
      <c r="S47" s="37" t="s">
        <v>964</v>
      </c>
      <c r="T47" s="37" t="s">
        <v>965</v>
      </c>
      <c r="U47" s="37" t="s">
        <v>963</v>
      </c>
      <c r="V47" s="37" t="s">
        <v>964</v>
      </c>
      <c r="W47" s="37" t="s">
        <v>965</v>
      </c>
      <c r="X47" s="37" t="s">
        <v>963</v>
      </c>
      <c r="Y47" s="37" t="s">
        <v>964</v>
      </c>
      <c r="Z47" s="37" t="s">
        <v>965</v>
      </c>
      <c r="AA47" s="37" t="s">
        <v>963</v>
      </c>
      <c r="AB47" s="37" t="s">
        <v>964</v>
      </c>
      <c r="AC47" s="37" t="s">
        <v>965</v>
      </c>
    </row>
    <row r="48" spans="1:29" hidden="1">
      <c r="A48" s="36"/>
      <c r="B48" s="36"/>
      <c r="C48" s="40" t="s">
        <v>966</v>
      </c>
      <c r="D48" s="40" t="s">
        <v>966</v>
      </c>
      <c r="E48" s="40" t="s">
        <v>966</v>
      </c>
      <c r="F48" s="40" t="s">
        <v>966</v>
      </c>
      <c r="G48" s="40" t="s">
        <v>966</v>
      </c>
      <c r="H48" s="40" t="s">
        <v>966</v>
      </c>
      <c r="I48" s="40" t="s">
        <v>966</v>
      </c>
      <c r="J48" s="40" t="s">
        <v>966</v>
      </c>
      <c r="K48" s="40" t="s">
        <v>966</v>
      </c>
      <c r="L48" s="40" t="s">
        <v>966</v>
      </c>
      <c r="M48" s="40" t="s">
        <v>966</v>
      </c>
      <c r="N48" s="40" t="s">
        <v>966</v>
      </c>
      <c r="O48" s="40" t="s">
        <v>966</v>
      </c>
      <c r="P48" s="40" t="s">
        <v>966</v>
      </c>
      <c r="Q48" s="40" t="s">
        <v>966</v>
      </c>
      <c r="R48" s="40" t="s">
        <v>966</v>
      </c>
      <c r="S48" s="40" t="s">
        <v>966</v>
      </c>
      <c r="T48" s="40" t="s">
        <v>966</v>
      </c>
      <c r="U48" s="40" t="s">
        <v>966</v>
      </c>
      <c r="V48" s="40" t="s">
        <v>966</v>
      </c>
      <c r="W48" s="40" t="s">
        <v>966</v>
      </c>
      <c r="X48" s="40" t="s">
        <v>966</v>
      </c>
      <c r="Y48" s="40" t="s">
        <v>966</v>
      </c>
      <c r="Z48" s="40" t="s">
        <v>966</v>
      </c>
      <c r="AA48" s="40" t="s">
        <v>966</v>
      </c>
      <c r="AB48" s="40" t="s">
        <v>966</v>
      </c>
      <c r="AC48" s="40" t="s">
        <v>966</v>
      </c>
    </row>
    <row r="49" spans="1:30" hidden="1">
      <c r="A49" s="41" t="s">
        <v>967</v>
      </c>
      <c r="B49" s="36"/>
      <c r="C49" s="40"/>
      <c r="D49" s="40"/>
      <c r="E49" s="40"/>
      <c r="F49" s="42"/>
      <c r="G49" s="62"/>
      <c r="H49" s="62"/>
    </row>
    <row r="50" spans="1:30" hidden="1">
      <c r="A50" s="41"/>
      <c r="B50" s="43" t="s">
        <v>968</v>
      </c>
      <c r="C50" s="44">
        <f>A125190042R_Latest</f>
        <v>14031.870999999999</v>
      </c>
      <c r="D50" s="44">
        <f>A125194794C_Latest</f>
        <v>7286.1369999999997</v>
      </c>
      <c r="E50" s="44">
        <f>A125192418L_Latest</f>
        <v>6745.7340000000004</v>
      </c>
      <c r="F50" s="44">
        <f>A125190306J_Latest</f>
        <v>4392.55</v>
      </c>
      <c r="G50" s="44">
        <f>A125195058X_Latest</f>
        <v>2299.1970000000001</v>
      </c>
      <c r="H50" s="44">
        <f>A125192682X_Latest</f>
        <v>2093.3519999999999</v>
      </c>
      <c r="I50" s="44">
        <f>A125190130R_Latest</f>
        <v>3674.1849999999999</v>
      </c>
      <c r="J50" s="44">
        <f>A125194882C_Latest</f>
        <v>1906.87</v>
      </c>
      <c r="K50" s="44">
        <f>A125192506L_Latest</f>
        <v>1767.3140000000001</v>
      </c>
      <c r="L50" s="44">
        <f>A125190350T_Latest</f>
        <v>2848.5210000000002</v>
      </c>
      <c r="M50" s="44">
        <f>A125195102W_Latest</f>
        <v>1451.4480000000001</v>
      </c>
      <c r="N50" s="44">
        <f>A125192726R_Latest</f>
        <v>1397.0719999999999</v>
      </c>
      <c r="O50" s="44">
        <f>A125190394V_Latest</f>
        <v>931.24900000000002</v>
      </c>
      <c r="P50" s="44">
        <f>A125195146X_Latest</f>
        <v>489.04399999999998</v>
      </c>
      <c r="Q50" s="44">
        <f>A125192770X_Latest</f>
        <v>442.20499999999998</v>
      </c>
      <c r="R50" s="44">
        <f>A125190174T_Latest</f>
        <v>1531.1880000000001</v>
      </c>
      <c r="S50" s="44">
        <f>A125194926V_Latest</f>
        <v>809.63300000000004</v>
      </c>
      <c r="T50" s="44">
        <f>A125192550W_Latest</f>
        <v>721.55499999999995</v>
      </c>
      <c r="U50" s="44">
        <f>A125190218J_Latest</f>
        <v>278.54599999999999</v>
      </c>
      <c r="V50" s="44">
        <f>A125194970C_Latest</f>
        <v>142.36199999999999</v>
      </c>
      <c r="W50" s="44">
        <f>A125192594X_Latest</f>
        <v>136.184</v>
      </c>
      <c r="X50" s="44">
        <f>A125190262T_Latest</f>
        <v>115.25700000000001</v>
      </c>
      <c r="Y50" s="44">
        <f>A125195014W_Latest</f>
        <v>56.134</v>
      </c>
      <c r="Z50" s="44">
        <f>A125192638R_Latest</f>
        <v>59.122999999999998</v>
      </c>
      <c r="AA50" s="44">
        <f>A125190086T_Latest</f>
        <v>260.37700000000001</v>
      </c>
      <c r="AB50" s="44">
        <f>A125194838V_Latest</f>
        <v>131.44800000000001</v>
      </c>
      <c r="AC50" s="44">
        <f>A125192462W_Latest</f>
        <v>128.929</v>
      </c>
      <c r="AD50" s="58">
        <v>1</v>
      </c>
    </row>
    <row r="51" spans="1:30" hidden="1">
      <c r="A51" s="46"/>
      <c r="B51" s="47" t="s">
        <v>969</v>
      </c>
      <c r="C51" s="44">
        <f>A125190022F_Latest</f>
        <v>9706.1010000000006</v>
      </c>
      <c r="D51" s="44">
        <f>A125194774V_Latest</f>
        <v>5854.0069999999996</v>
      </c>
      <c r="E51" s="44">
        <f>A125192398R_Latest</f>
        <v>3852.0949999999998</v>
      </c>
      <c r="F51" s="44">
        <f>A125190286K_Latest</f>
        <v>3097.0970000000002</v>
      </c>
      <c r="G51" s="44">
        <f>A125195038R_Latest</f>
        <v>1850.2470000000001</v>
      </c>
      <c r="H51" s="44">
        <f>A125192662R_Latest</f>
        <v>1246.8510000000001</v>
      </c>
      <c r="I51" s="44">
        <f>A125190110F_Latest</f>
        <v>2501.3939999999998</v>
      </c>
      <c r="J51" s="44">
        <f>A125194862V_Latest</f>
        <v>1520.7329999999999</v>
      </c>
      <c r="K51" s="44">
        <f>A125192486R_Latest</f>
        <v>980.66</v>
      </c>
      <c r="L51" s="44">
        <f>A125190330J_Latest</f>
        <v>1981.163</v>
      </c>
      <c r="M51" s="44">
        <f>A125195082X_Latest</f>
        <v>1180.05</v>
      </c>
      <c r="N51" s="44">
        <f>A125192706F_Latest</f>
        <v>801.11300000000006</v>
      </c>
      <c r="O51" s="44">
        <f>A125190374K_Latest</f>
        <v>606.67700000000002</v>
      </c>
      <c r="P51" s="44">
        <f>A125195126R_Latest</f>
        <v>381.33600000000001</v>
      </c>
      <c r="Q51" s="44">
        <f>A125192750R_Latest</f>
        <v>225.34100000000001</v>
      </c>
      <c r="R51" s="44">
        <f>A125190154J_Latest</f>
        <v>1051.3409999999999</v>
      </c>
      <c r="S51" s="44">
        <f>A125194906K_Latest</f>
        <v>657.03800000000001</v>
      </c>
      <c r="T51" s="44">
        <f>A125192530L_Latest</f>
        <v>394.303</v>
      </c>
      <c r="U51" s="44">
        <f>A125190198K_Latest</f>
        <v>178.44</v>
      </c>
      <c r="V51" s="44">
        <f>A125194950V_Latest</f>
        <v>111.241</v>
      </c>
      <c r="W51" s="44">
        <f>A125192574R_Latest</f>
        <v>67.198999999999998</v>
      </c>
      <c r="X51" s="44">
        <f>A125190242J_Latest</f>
        <v>92.114000000000004</v>
      </c>
      <c r="Y51" s="44">
        <f>A125194994W_Latest</f>
        <v>48.167000000000002</v>
      </c>
      <c r="Z51" s="44">
        <f>A125192618F_Latest</f>
        <v>43.947000000000003</v>
      </c>
      <c r="AA51" s="44">
        <f>A125190066J_Latest</f>
        <v>197.875</v>
      </c>
      <c r="AB51" s="44">
        <f>A125194818K_Latest</f>
        <v>105.194</v>
      </c>
      <c r="AC51" s="44">
        <f>A125192442L_Latest</f>
        <v>92.682000000000002</v>
      </c>
      <c r="AD51" s="58">
        <v>2</v>
      </c>
    </row>
    <row r="52" spans="1:30" hidden="1">
      <c r="A52" s="48"/>
      <c r="B52" s="49" t="s">
        <v>970</v>
      </c>
      <c r="C52" s="44">
        <f>A125190046X_Latest</f>
        <v>8280.6679999999997</v>
      </c>
      <c r="D52" s="44">
        <f>A125194798L_Latest</f>
        <v>5053.3249999999998</v>
      </c>
      <c r="E52" s="44">
        <f>A125192422C_Latest</f>
        <v>3227.3429999999998</v>
      </c>
      <c r="F52" s="44">
        <f>A125190310X_Latest</f>
        <v>2644.393</v>
      </c>
      <c r="G52" s="44">
        <f>A125195062R_Latest</f>
        <v>1599.23</v>
      </c>
      <c r="H52" s="44">
        <f>A125192686J_Latest</f>
        <v>1045.163</v>
      </c>
      <c r="I52" s="44">
        <f>A125190134X_Latest</f>
        <v>2185.2020000000002</v>
      </c>
      <c r="J52" s="44">
        <f>A125194886L_Latest</f>
        <v>1348.07</v>
      </c>
      <c r="K52" s="44">
        <f>A125192510C_Latest</f>
        <v>837.13300000000004</v>
      </c>
      <c r="L52" s="44">
        <f>A125190354A_Latest</f>
        <v>1666.277</v>
      </c>
      <c r="M52" s="44">
        <f>A125195106F_Latest</f>
        <v>1001.127</v>
      </c>
      <c r="N52" s="44">
        <f>A125192730F_Latest</f>
        <v>665.149</v>
      </c>
      <c r="O52" s="44">
        <f>A125190398C_Latest</f>
        <v>518.43399999999997</v>
      </c>
      <c r="P52" s="44">
        <f>A125195150R_Latest</f>
        <v>325.82400000000001</v>
      </c>
      <c r="Q52" s="44">
        <f>A125192774J_Latest</f>
        <v>192.61099999999999</v>
      </c>
      <c r="R52" s="44">
        <f>A125190178A_Latest</f>
        <v>882.97900000000004</v>
      </c>
      <c r="S52" s="44">
        <f>A125194930K_Latest</f>
        <v>558.96600000000001</v>
      </c>
      <c r="T52" s="44">
        <f>A125192554F_Latest</f>
        <v>324.012</v>
      </c>
      <c r="U52" s="44">
        <f>A125190222X_Latest</f>
        <v>141.577</v>
      </c>
      <c r="V52" s="44">
        <f>A125194974L_Latest</f>
        <v>90.132000000000005</v>
      </c>
      <c r="W52" s="44">
        <f>A125192598J_Latest</f>
        <v>51.445999999999998</v>
      </c>
      <c r="X52" s="44">
        <f>A125190266A_Latest</f>
        <v>76.869</v>
      </c>
      <c r="Y52" s="44">
        <f>A125195018F_Latest</f>
        <v>41.816000000000003</v>
      </c>
      <c r="Z52" s="44">
        <f>A125192642F_Latest</f>
        <v>35.052</v>
      </c>
      <c r="AA52" s="44">
        <f>A125190090J_Latest</f>
        <v>164.93700000000001</v>
      </c>
      <c r="AB52" s="44">
        <f>A125194842K_Latest</f>
        <v>88.16</v>
      </c>
      <c r="AC52" s="44">
        <f>A125192466F_Latest</f>
        <v>76.777000000000001</v>
      </c>
      <c r="AD52" s="58">
        <v>3</v>
      </c>
    </row>
    <row r="53" spans="1:30" hidden="1">
      <c r="A53" s="48"/>
      <c r="B53" s="49" t="s">
        <v>971</v>
      </c>
      <c r="C53" s="44">
        <f>A125190050R_Latest</f>
        <v>1425.434</v>
      </c>
      <c r="D53" s="44">
        <f>A125194802T_Latest</f>
        <v>800.68200000000002</v>
      </c>
      <c r="E53" s="44">
        <f>A125192426L_Latest</f>
        <v>624.75199999999995</v>
      </c>
      <c r="F53" s="44">
        <f>A125190314J_Latest</f>
        <v>452.70400000000001</v>
      </c>
      <c r="G53" s="44">
        <f>A125195066X_Latest</f>
        <v>251.017</v>
      </c>
      <c r="H53" s="44">
        <f>A125192690X_Latest</f>
        <v>201.68700000000001</v>
      </c>
      <c r="I53" s="44">
        <f>A125190138J_Latest</f>
        <v>316.19099999999997</v>
      </c>
      <c r="J53" s="44">
        <f>A125194890C_Latest</f>
        <v>172.66399999999999</v>
      </c>
      <c r="K53" s="44">
        <f>A125192514L_Latest</f>
        <v>143.52799999999999</v>
      </c>
      <c r="L53" s="44">
        <f>A125190358K_Latest</f>
        <v>314.88600000000002</v>
      </c>
      <c r="M53" s="44">
        <f>A125195110W_Latest</f>
        <v>178.923</v>
      </c>
      <c r="N53" s="44">
        <f>A125192734R_Latest</f>
        <v>135.96299999999999</v>
      </c>
      <c r="O53" s="44">
        <f>A125190402J_Latest</f>
        <v>88.242999999999995</v>
      </c>
      <c r="P53" s="44">
        <f>A125195154X_Latest</f>
        <v>55.512</v>
      </c>
      <c r="Q53" s="44">
        <f>A125192778T_Latest</f>
        <v>32.731000000000002</v>
      </c>
      <c r="R53" s="44">
        <f>A125190182T_Latest</f>
        <v>168.36199999999999</v>
      </c>
      <c r="S53" s="44">
        <f>A125194934V_Latest</f>
        <v>98.072000000000003</v>
      </c>
      <c r="T53" s="44">
        <f>A125192558R_Latest</f>
        <v>70.290000000000006</v>
      </c>
      <c r="U53" s="44">
        <f>A125190226J_Latest</f>
        <v>36.863</v>
      </c>
      <c r="V53" s="44">
        <f>A125194978W_Latest</f>
        <v>21.11</v>
      </c>
      <c r="W53" s="44">
        <f>A125192602L_Latest</f>
        <v>15.753</v>
      </c>
      <c r="X53" s="44">
        <f>A125190270T_Latest</f>
        <v>15.244999999999999</v>
      </c>
      <c r="Y53" s="44">
        <f>A125195022W_Latest</f>
        <v>6.351</v>
      </c>
      <c r="Z53" s="44">
        <f>A125192646R_Latest</f>
        <v>8.8949999999999996</v>
      </c>
      <c r="AA53" s="44">
        <f>A125190094T_Latest</f>
        <v>32.939</v>
      </c>
      <c r="AB53" s="44">
        <f>A125194846V_Latest</f>
        <v>17.033000000000001</v>
      </c>
      <c r="AC53" s="44">
        <f>A125192470W_Latest</f>
        <v>15.904999999999999</v>
      </c>
      <c r="AD53" s="58">
        <v>4</v>
      </c>
    </row>
    <row r="54" spans="1:30" hidden="1">
      <c r="A54" s="48"/>
      <c r="B54" s="50" t="s">
        <v>972</v>
      </c>
      <c r="C54" s="44">
        <f>A125190026R_Latest</f>
        <v>1342.098</v>
      </c>
      <c r="D54" s="44">
        <f>A125194778C_Latest</f>
        <v>744.53599999999994</v>
      </c>
      <c r="E54" s="44">
        <f>A125192402V_Latest</f>
        <v>597.56200000000001</v>
      </c>
      <c r="F54" s="44">
        <f>A125190290A_Latest</f>
        <v>421.79700000000003</v>
      </c>
      <c r="G54" s="44">
        <f>A125195042F_Latest</f>
        <v>230.93199999999999</v>
      </c>
      <c r="H54" s="44">
        <f>A125192666X_Latest</f>
        <v>190.864</v>
      </c>
      <c r="I54" s="44">
        <f>A125190114R_Latest</f>
        <v>297.53399999999999</v>
      </c>
      <c r="J54" s="44">
        <f>A125194866C_Latest</f>
        <v>159.65799999999999</v>
      </c>
      <c r="K54" s="44">
        <f>A125192490F_Latest</f>
        <v>137.87700000000001</v>
      </c>
      <c r="L54" s="44">
        <f>A125190334T_Latest</f>
        <v>298.96100000000001</v>
      </c>
      <c r="M54" s="44">
        <f>A125195086J_Latest</f>
        <v>169.13499999999999</v>
      </c>
      <c r="N54" s="44">
        <f>A125192710W_Latest</f>
        <v>129.82599999999999</v>
      </c>
      <c r="O54" s="44">
        <f>A125190378V_Latest</f>
        <v>83.692999999999998</v>
      </c>
      <c r="P54" s="44">
        <f>A125195130F_Latest</f>
        <v>51.686</v>
      </c>
      <c r="Q54" s="44">
        <f>A125192754X_Latest</f>
        <v>32.006999999999998</v>
      </c>
      <c r="R54" s="44">
        <f>A125190158T_Latest</f>
        <v>156.84399999999999</v>
      </c>
      <c r="S54" s="44">
        <f>A125194910A_Latest</f>
        <v>89.724000000000004</v>
      </c>
      <c r="T54" s="44">
        <f>A125192534W_Latest</f>
        <v>67.12</v>
      </c>
      <c r="U54" s="44">
        <f>A125190202R_Latest</f>
        <v>35.622</v>
      </c>
      <c r="V54" s="44">
        <f>A125194954C_Latest</f>
        <v>20.274000000000001</v>
      </c>
      <c r="W54" s="44">
        <f>A125192578X_Latest</f>
        <v>15.347</v>
      </c>
      <c r="X54" s="44">
        <f>A125190246T_Latest</f>
        <v>15.175000000000001</v>
      </c>
      <c r="Y54" s="44">
        <f>A125194998F_Latest</f>
        <v>6.351</v>
      </c>
      <c r="Z54" s="44">
        <f>A125192622W_Latest</f>
        <v>8.8239999999999998</v>
      </c>
      <c r="AA54" s="44">
        <f>A125190070X_Latest</f>
        <v>32.472000000000001</v>
      </c>
      <c r="AB54" s="44">
        <f>A125194822A_Latest</f>
        <v>16.774000000000001</v>
      </c>
      <c r="AC54" s="44">
        <f>A125192446W_Latest</f>
        <v>15.698</v>
      </c>
      <c r="AD54" s="58">
        <v>5</v>
      </c>
    </row>
    <row r="55" spans="1:30" hidden="1">
      <c r="A55" s="48"/>
      <c r="B55" s="50" t="s">
        <v>973</v>
      </c>
      <c r="C55" s="44">
        <f>A125190030F_Latest</f>
        <v>83.335999999999999</v>
      </c>
      <c r="D55" s="44">
        <f>A125194782V_Latest</f>
        <v>56.146000000000001</v>
      </c>
      <c r="E55" s="44">
        <f>A125192406C_Latest</f>
        <v>27.19</v>
      </c>
      <c r="F55" s="44">
        <f>A125190294K_Latest</f>
        <v>30.908000000000001</v>
      </c>
      <c r="G55" s="44">
        <f>A125195046R_Latest</f>
        <v>20.085000000000001</v>
      </c>
      <c r="H55" s="44">
        <f>A125192670R_Latest</f>
        <v>10.823</v>
      </c>
      <c r="I55" s="44">
        <f>A125190118X_Latest</f>
        <v>18.657</v>
      </c>
      <c r="J55" s="44">
        <f>A125194870V_Latest</f>
        <v>13.006</v>
      </c>
      <c r="K55" s="44">
        <f>A125192494R_Latest</f>
        <v>5.6509999999999998</v>
      </c>
      <c r="L55" s="44">
        <f>A125190338A_Latest</f>
        <v>15.925000000000001</v>
      </c>
      <c r="M55" s="44">
        <f>A125195090X_Latest</f>
        <v>9.7880000000000003</v>
      </c>
      <c r="N55" s="44">
        <f>A125192714F_Latest</f>
        <v>6.1369999999999996</v>
      </c>
      <c r="O55" s="44">
        <f>A125190382K_Latest</f>
        <v>4.55</v>
      </c>
      <c r="P55" s="44">
        <f>A125195134R_Latest</f>
        <v>3.8260000000000001</v>
      </c>
      <c r="Q55" s="44">
        <f>A125192758J_Latest</f>
        <v>0.72399999999999998</v>
      </c>
      <c r="R55" s="44">
        <f>A125190162J_Latest</f>
        <v>11.518000000000001</v>
      </c>
      <c r="S55" s="44">
        <f>A125194914K_Latest</f>
        <v>8.3469999999999995</v>
      </c>
      <c r="T55" s="44">
        <f>A125192538F_Latest</f>
        <v>3.1709999999999998</v>
      </c>
      <c r="U55" s="44">
        <f>A125190206X_Latest</f>
        <v>1.2410000000000001</v>
      </c>
      <c r="V55" s="44">
        <f>A125194958L_Latest</f>
        <v>0.83499999999999996</v>
      </c>
      <c r="W55" s="44">
        <f>A125192582R_Latest</f>
        <v>0.40600000000000003</v>
      </c>
      <c r="X55" s="44">
        <f>A125190250J_Latest</f>
        <v>7.0000000000000007E-2</v>
      </c>
      <c r="Y55" s="44">
        <f>A125195002L_Latest</f>
        <v>0</v>
      </c>
      <c r="Z55" s="44">
        <f>A125192626F_Latest</f>
        <v>7.0000000000000007E-2</v>
      </c>
      <c r="AA55" s="44">
        <f>A125190074J_Latest</f>
        <v>0.46600000000000003</v>
      </c>
      <c r="AB55" s="44">
        <f>A125194826K_Latest</f>
        <v>0.25900000000000001</v>
      </c>
      <c r="AC55" s="44">
        <f>A125192450L_Latest</f>
        <v>0.20699999999999999</v>
      </c>
      <c r="AD55" s="58">
        <v>6</v>
      </c>
    </row>
    <row r="56" spans="1:30" hidden="1">
      <c r="A56" s="48"/>
      <c r="B56" s="51" t="s">
        <v>974</v>
      </c>
      <c r="C56" s="44">
        <f>A125190034R_Latest</f>
        <v>4325.7700000000004</v>
      </c>
      <c r="D56" s="44">
        <f>A125194786C_Latest</f>
        <v>1432.1310000000001</v>
      </c>
      <c r="E56" s="44">
        <f>A125192410V_Latest</f>
        <v>2893.6390000000001</v>
      </c>
      <c r="F56" s="44">
        <f>A125190298V_Latest</f>
        <v>1295.452</v>
      </c>
      <c r="G56" s="44">
        <f>A125195050F_Latest</f>
        <v>448.95100000000002</v>
      </c>
      <c r="H56" s="44">
        <f>A125192674X_Latest</f>
        <v>846.50199999999995</v>
      </c>
      <c r="I56" s="44">
        <f>A125190122R_Latest</f>
        <v>1172.7909999999999</v>
      </c>
      <c r="J56" s="44">
        <f>A125194874C_Latest</f>
        <v>386.137</v>
      </c>
      <c r="K56" s="44">
        <f>A125192498X_Latest</f>
        <v>786.654</v>
      </c>
      <c r="L56" s="44">
        <f>A125190342T_Latest</f>
        <v>867.35799999999995</v>
      </c>
      <c r="M56" s="44">
        <f>A125195094J_Latest</f>
        <v>271.39800000000002</v>
      </c>
      <c r="N56" s="44">
        <f>A125192718R_Latest</f>
        <v>595.96</v>
      </c>
      <c r="O56" s="44">
        <f>A125190386V_Latest</f>
        <v>324.57100000000003</v>
      </c>
      <c r="P56" s="44">
        <f>A125195138X_Latest</f>
        <v>107.708</v>
      </c>
      <c r="Q56" s="44">
        <f>A125192762X_Latest</f>
        <v>216.864</v>
      </c>
      <c r="R56" s="44">
        <f>A125190166T_Latest</f>
        <v>479.84699999999998</v>
      </c>
      <c r="S56" s="44">
        <f>A125194918V_Latest</f>
        <v>152.595</v>
      </c>
      <c r="T56" s="44">
        <f>A125192542W_Latest</f>
        <v>327.25200000000001</v>
      </c>
      <c r="U56" s="44">
        <f>A125190210R_Latest</f>
        <v>100.10599999999999</v>
      </c>
      <c r="V56" s="44">
        <f>A125194962C_Latest</f>
        <v>31.120999999999999</v>
      </c>
      <c r="W56" s="44">
        <f>A125192586X_Latest</f>
        <v>68.984999999999999</v>
      </c>
      <c r="X56" s="44">
        <f>A125190254T_Latest</f>
        <v>23.141999999999999</v>
      </c>
      <c r="Y56" s="44">
        <f>A125195006W_Latest</f>
        <v>7.9669999999999996</v>
      </c>
      <c r="Z56" s="44">
        <f>A125192630W_Latest</f>
        <v>15.176</v>
      </c>
      <c r="AA56" s="44">
        <f>A125190078T_Latest</f>
        <v>62.502000000000002</v>
      </c>
      <c r="AB56" s="44">
        <f>A125194830A_Latest</f>
        <v>26.254999999999999</v>
      </c>
      <c r="AC56" s="44">
        <f>A125192454W_Latest</f>
        <v>36.247</v>
      </c>
      <c r="AD56" s="58">
        <v>7</v>
      </c>
    </row>
    <row r="57" spans="1:30" hidden="1">
      <c r="A57" s="48"/>
      <c r="B57" s="52" t="s">
        <v>975</v>
      </c>
      <c r="C57" s="44">
        <f>A125190018R_Latest</f>
        <v>3435.9259999999999</v>
      </c>
      <c r="D57" s="44">
        <f>A125194770K_Latest</f>
        <v>1072.402</v>
      </c>
      <c r="E57" s="44">
        <f>A125192394F_Latest</f>
        <v>2363.5250000000001</v>
      </c>
      <c r="F57" s="44">
        <f>A125190282A_Latest</f>
        <v>1034.7139999999999</v>
      </c>
      <c r="G57" s="44">
        <f>A125195034F_Latest</f>
        <v>340.762</v>
      </c>
      <c r="H57" s="44">
        <f>A125192658X_Latest</f>
        <v>693.952</v>
      </c>
      <c r="I57" s="44">
        <f>A125190106R_Latest</f>
        <v>921.99900000000002</v>
      </c>
      <c r="J57" s="44">
        <f>A125194858C_Latest</f>
        <v>282.32499999999999</v>
      </c>
      <c r="K57" s="44">
        <f>A125192482F_Latest</f>
        <v>639.67399999999998</v>
      </c>
      <c r="L57" s="44">
        <f>A125190326T_Latest</f>
        <v>679.55499999999995</v>
      </c>
      <c r="M57" s="44">
        <f>A125195078J_Latest</f>
        <v>196.27699999999999</v>
      </c>
      <c r="N57" s="44">
        <f>A125192702W_Latest</f>
        <v>483.27800000000002</v>
      </c>
      <c r="O57" s="44">
        <f>A125190370A_Latest</f>
        <v>258.51900000000001</v>
      </c>
      <c r="P57" s="44">
        <f>A125195122F_Latest</f>
        <v>80.116</v>
      </c>
      <c r="Q57" s="44">
        <f>A125192746X_Latest</f>
        <v>178.40299999999999</v>
      </c>
      <c r="R57" s="44">
        <f>A125190150X_Latest</f>
        <v>392.19400000000002</v>
      </c>
      <c r="S57" s="44">
        <f>A125194902A_Latest</f>
        <v>122.44799999999999</v>
      </c>
      <c r="T57" s="44">
        <f>A125192526W_Latest</f>
        <v>269.74599999999998</v>
      </c>
      <c r="U57" s="44">
        <f>A125190194A_Latest</f>
        <v>80.525999999999996</v>
      </c>
      <c r="V57" s="44">
        <f>A125194946C_Latest</f>
        <v>24.312999999999999</v>
      </c>
      <c r="W57" s="44">
        <f>A125192570F_Latest</f>
        <v>56.212000000000003</v>
      </c>
      <c r="X57" s="44">
        <f>A125190238T_Latest</f>
        <v>18.577000000000002</v>
      </c>
      <c r="Y57" s="44">
        <f>A125194990L_Latest</f>
        <v>6.1459999999999999</v>
      </c>
      <c r="Z57" s="44">
        <f>A125192614W_Latest</f>
        <v>12.430999999999999</v>
      </c>
      <c r="AA57" s="44">
        <f>A125190062X_Latest</f>
        <v>49.841999999999999</v>
      </c>
      <c r="AB57" s="44">
        <f>A125194814A_Latest</f>
        <v>20.013999999999999</v>
      </c>
      <c r="AC57" s="44">
        <f>A125192438W_Latest</f>
        <v>29.829000000000001</v>
      </c>
      <c r="AD57" s="58">
        <v>8</v>
      </c>
    </row>
    <row r="58" spans="1:30" hidden="1">
      <c r="A58" s="48"/>
      <c r="B58" s="52" t="s">
        <v>976</v>
      </c>
      <c r="C58" s="44">
        <f>A125190054X_Latest</f>
        <v>889.84299999999996</v>
      </c>
      <c r="D58" s="44">
        <f>A125194806A_Latest</f>
        <v>359.72899999999998</v>
      </c>
      <c r="E58" s="44">
        <f>A125192430C_Latest</f>
        <v>530.11400000000003</v>
      </c>
      <c r="F58" s="44">
        <f>A125190318T_Latest</f>
        <v>260.738</v>
      </c>
      <c r="G58" s="44">
        <f>A125195070R_Latest</f>
        <v>108.18899999999999</v>
      </c>
      <c r="H58" s="44">
        <f>A125192694J_Latest</f>
        <v>152.55000000000001</v>
      </c>
      <c r="I58" s="44">
        <f>A125190142X_Latest</f>
        <v>250.792</v>
      </c>
      <c r="J58" s="44">
        <f>A125194894L_Latest</f>
        <v>103.812</v>
      </c>
      <c r="K58" s="44">
        <f>A125192518W_Latest</f>
        <v>146.97999999999999</v>
      </c>
      <c r="L58" s="44">
        <f>A125190362A_Latest</f>
        <v>187.803</v>
      </c>
      <c r="M58" s="44">
        <f>A125195114F_Latest</f>
        <v>75.120999999999995</v>
      </c>
      <c r="N58" s="44">
        <f>A125192738X_Latest</f>
        <v>112.682</v>
      </c>
      <c r="O58" s="44">
        <f>A125190406T_Latest</f>
        <v>66.052000000000007</v>
      </c>
      <c r="P58" s="44">
        <f>A125195158J_Latest</f>
        <v>27.591999999999999</v>
      </c>
      <c r="Q58" s="44">
        <f>A125192782J_Latest</f>
        <v>38.46</v>
      </c>
      <c r="R58" s="44">
        <f>A125190186A_Latest</f>
        <v>87.653000000000006</v>
      </c>
      <c r="S58" s="44">
        <f>A125194938C_Latest</f>
        <v>30.146000000000001</v>
      </c>
      <c r="T58" s="44">
        <f>A125192562F_Latest</f>
        <v>57.506999999999998</v>
      </c>
      <c r="U58" s="44">
        <f>A125190230X_Latest</f>
        <v>19.579999999999998</v>
      </c>
      <c r="V58" s="44">
        <f>A125194982L_Latest</f>
        <v>6.8079999999999998</v>
      </c>
      <c r="W58" s="44">
        <f>A125192606W_Latest</f>
        <v>12.773</v>
      </c>
      <c r="X58" s="44">
        <f>A125190274A_Latest</f>
        <v>4.5659999999999998</v>
      </c>
      <c r="Y58" s="44">
        <f>A125195026F_Latest</f>
        <v>1.821</v>
      </c>
      <c r="Z58" s="44">
        <f>A125192650F_Latest</f>
        <v>2.7450000000000001</v>
      </c>
      <c r="AA58" s="44">
        <f>A125190098A_Latest</f>
        <v>12.659000000000001</v>
      </c>
      <c r="AB58" s="44">
        <f>A125194850K_Latest</f>
        <v>6.2409999999999997</v>
      </c>
      <c r="AC58" s="44">
        <f>A125192474F_Latest</f>
        <v>6.4189999999999996</v>
      </c>
      <c r="AD58" s="58">
        <v>9</v>
      </c>
    </row>
    <row r="59" spans="1:30" hidden="1">
      <c r="A59" s="48"/>
      <c r="B59" s="53" t="s">
        <v>977</v>
      </c>
      <c r="C59" s="44">
        <f>A125190038X_Latest</f>
        <v>451.589</v>
      </c>
      <c r="D59" s="44">
        <f>A125194790V_Latest</f>
        <v>159.208</v>
      </c>
      <c r="E59" s="44">
        <f>A125192414C_Latest</f>
        <v>292.38099999999997</v>
      </c>
      <c r="F59" s="44">
        <f>A125190302X_Latest</f>
        <v>119.619</v>
      </c>
      <c r="G59" s="44">
        <f>A125195054R_Latest</f>
        <v>39.9</v>
      </c>
      <c r="H59" s="44">
        <f>A125192678J_Latest</f>
        <v>79.718000000000004</v>
      </c>
      <c r="I59" s="44">
        <f>A125190126X_Latest</f>
        <v>125.22499999999999</v>
      </c>
      <c r="J59" s="44">
        <f>A125194878L_Latest</f>
        <v>45.079000000000001</v>
      </c>
      <c r="K59" s="44">
        <f>A125192502C_Latest</f>
        <v>80.146000000000001</v>
      </c>
      <c r="L59" s="44">
        <f>A125190346A_Latest</f>
        <v>97.808000000000007</v>
      </c>
      <c r="M59" s="44">
        <f>A125195098T_Latest</f>
        <v>38.024000000000001</v>
      </c>
      <c r="N59" s="44">
        <f>A125192722F_Latest</f>
        <v>59.783999999999999</v>
      </c>
      <c r="O59" s="44">
        <f>A125190390K_Latest</f>
        <v>41.603000000000002</v>
      </c>
      <c r="P59" s="44">
        <f>A125195142R_Latest</f>
        <v>15.377000000000001</v>
      </c>
      <c r="Q59" s="44">
        <f>A125192766J_Latest</f>
        <v>26.225999999999999</v>
      </c>
      <c r="R59" s="44">
        <f>A125190170J_Latest</f>
        <v>47.058</v>
      </c>
      <c r="S59" s="44">
        <f>A125194922K_Latest</f>
        <v>14.090999999999999</v>
      </c>
      <c r="T59" s="44">
        <f>A125192546F_Latest</f>
        <v>32.966000000000001</v>
      </c>
      <c r="U59" s="44">
        <f>A125190214X_Latest</f>
        <v>12.472</v>
      </c>
      <c r="V59" s="44">
        <f>A125194966L_Latest</f>
        <v>3.633</v>
      </c>
      <c r="W59" s="44">
        <f>A125192590R_Latest</f>
        <v>8.8379999999999992</v>
      </c>
      <c r="X59" s="44">
        <f>A125190258A_Latest</f>
        <v>1.9079999999999999</v>
      </c>
      <c r="Y59" s="44">
        <f>A125195010L_Latest</f>
        <v>0.873</v>
      </c>
      <c r="Z59" s="44">
        <f>A125192634F_Latest</f>
        <v>1.0349999999999999</v>
      </c>
      <c r="AA59" s="44">
        <f>A125190082J_Latest</f>
        <v>5.8979999999999997</v>
      </c>
      <c r="AB59" s="44">
        <f>A125194834K_Latest</f>
        <v>2.23</v>
      </c>
      <c r="AC59" s="44">
        <f>A125192458F_Latest</f>
        <v>3.6680000000000001</v>
      </c>
      <c r="AD59" s="58">
        <v>10</v>
      </c>
    </row>
    <row r="60" spans="1:30" hidden="1">
      <c r="A60" s="48"/>
      <c r="B60" s="53" t="s">
        <v>978</v>
      </c>
      <c r="C60" s="44">
        <f>A125190058J_Latest</f>
        <v>438.255</v>
      </c>
      <c r="D60" s="44">
        <f>A125194810T_Latest</f>
        <v>200.52099999999999</v>
      </c>
      <c r="E60" s="44">
        <f>A125192434L_Latest</f>
        <v>237.73400000000001</v>
      </c>
      <c r="F60" s="44">
        <f>A125190322J_Latest</f>
        <v>141.12</v>
      </c>
      <c r="G60" s="44">
        <f>A125195074X_Latest</f>
        <v>68.287999999999997</v>
      </c>
      <c r="H60" s="44">
        <f>A125192698T_Latest</f>
        <v>72.831000000000003</v>
      </c>
      <c r="I60" s="44">
        <f>A125190146J_Latest</f>
        <v>125.568</v>
      </c>
      <c r="J60" s="44">
        <f>A125194898W_Latest</f>
        <v>58.734000000000002</v>
      </c>
      <c r="K60" s="44">
        <f>A125192522L_Latest</f>
        <v>66.834000000000003</v>
      </c>
      <c r="L60" s="44">
        <f>A125190366K_Latest</f>
        <v>89.995999999999995</v>
      </c>
      <c r="M60" s="44">
        <f>A125195118R_Latest</f>
        <v>37.097000000000001</v>
      </c>
      <c r="N60" s="44">
        <f>A125192742R_Latest</f>
        <v>52.898000000000003</v>
      </c>
      <c r="O60" s="44">
        <f>A125190410J_Latest</f>
        <v>24.449000000000002</v>
      </c>
      <c r="P60" s="44">
        <f>A125195162X_Latest</f>
        <v>12.214</v>
      </c>
      <c r="Q60" s="44">
        <f>A125192786T_Latest</f>
        <v>12.234</v>
      </c>
      <c r="R60" s="44">
        <f>A125190190T_Latest</f>
        <v>40.594999999999999</v>
      </c>
      <c r="S60" s="44">
        <f>A125194942V_Latest</f>
        <v>16.055</v>
      </c>
      <c r="T60" s="44">
        <f>A125192566R_Latest</f>
        <v>24.54</v>
      </c>
      <c r="U60" s="44">
        <f>A125190234J_Latest</f>
        <v>7.1079999999999997</v>
      </c>
      <c r="V60" s="44">
        <f>A125194986W_Latest</f>
        <v>3.1739999999999999</v>
      </c>
      <c r="W60" s="44">
        <f>A125192610L_Latest</f>
        <v>3.9340000000000002</v>
      </c>
      <c r="X60" s="44">
        <f>A125190278K_Latest</f>
        <v>2.6579999999999999</v>
      </c>
      <c r="Y60" s="44">
        <f>A125195030W_Latest</f>
        <v>0.94699999999999995</v>
      </c>
      <c r="Z60" s="44">
        <f>A125192654R_Latest</f>
        <v>1.71</v>
      </c>
      <c r="AA60" s="44">
        <f>A125190102F_Latest</f>
        <v>6.7619999999999996</v>
      </c>
      <c r="AB60" s="44">
        <f>A125194854V_Latest</f>
        <v>4.0110000000000001</v>
      </c>
      <c r="AC60" s="44">
        <f>A125192478R_Latest</f>
        <v>2.7509999999999999</v>
      </c>
      <c r="AD60" s="58">
        <v>11</v>
      </c>
    </row>
    <row r="61" spans="1:30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30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30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30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  <c r="U64" s="58">
        <v>19</v>
      </c>
      <c r="V64" s="58">
        <v>20</v>
      </c>
      <c r="W64" s="58">
        <v>21</v>
      </c>
      <c r="X64" s="58">
        <v>22</v>
      </c>
      <c r="Y64" s="58">
        <v>23</v>
      </c>
      <c r="Z64" s="58">
        <v>24</v>
      </c>
      <c r="AA64" s="58">
        <v>25</v>
      </c>
      <c r="AB64" s="58">
        <v>26</v>
      </c>
      <c r="AC64" s="58">
        <v>27</v>
      </c>
    </row>
    <row r="65" spans="1:30" ht="15" hidden="1" customHeight="1">
      <c r="A65" s="36"/>
      <c r="B65" s="36"/>
      <c r="C65" s="72" t="s">
        <v>985</v>
      </c>
      <c r="D65" s="72"/>
      <c r="E65" s="72"/>
      <c r="F65" s="72" t="s">
        <v>986</v>
      </c>
      <c r="G65" s="72"/>
      <c r="H65" s="72"/>
      <c r="I65" s="72" t="s">
        <v>987</v>
      </c>
      <c r="J65" s="72"/>
      <c r="K65" s="72"/>
      <c r="L65" s="72" t="s">
        <v>988</v>
      </c>
      <c r="M65" s="72"/>
      <c r="N65" s="72"/>
      <c r="O65" s="72" t="s">
        <v>989</v>
      </c>
      <c r="P65" s="72"/>
      <c r="Q65" s="72"/>
      <c r="R65" s="72" t="s">
        <v>990</v>
      </c>
      <c r="S65" s="72"/>
      <c r="T65" s="72"/>
      <c r="U65" s="72" t="s">
        <v>991</v>
      </c>
      <c r="V65" s="72"/>
      <c r="W65" s="72"/>
      <c r="X65" s="72" t="s">
        <v>992</v>
      </c>
      <c r="Y65" s="72"/>
      <c r="Z65" s="72"/>
      <c r="AA65" s="72" t="s">
        <v>993</v>
      </c>
      <c r="AB65" s="72"/>
      <c r="AC65" s="72"/>
    </row>
    <row r="66" spans="1:30" hidden="1">
      <c r="A66" s="36"/>
      <c r="B66" s="36"/>
      <c r="C66" s="37" t="s">
        <v>963</v>
      </c>
      <c r="D66" s="37" t="s">
        <v>964</v>
      </c>
      <c r="E66" s="37" t="s">
        <v>965</v>
      </c>
      <c r="F66" s="37" t="s">
        <v>963</v>
      </c>
      <c r="G66" s="37" t="s">
        <v>964</v>
      </c>
      <c r="H66" s="37" t="s">
        <v>965</v>
      </c>
      <c r="I66" s="37" t="s">
        <v>963</v>
      </c>
      <c r="J66" s="37" t="s">
        <v>964</v>
      </c>
      <c r="K66" s="37" t="s">
        <v>965</v>
      </c>
      <c r="L66" s="37" t="s">
        <v>963</v>
      </c>
      <c r="M66" s="37" t="s">
        <v>964</v>
      </c>
      <c r="N66" s="37" t="s">
        <v>965</v>
      </c>
      <c r="O66" s="37" t="s">
        <v>963</v>
      </c>
      <c r="P66" s="37" t="s">
        <v>964</v>
      </c>
      <c r="Q66" s="37" t="s">
        <v>965</v>
      </c>
      <c r="R66" s="37" t="s">
        <v>963</v>
      </c>
      <c r="S66" s="37" t="s">
        <v>964</v>
      </c>
      <c r="T66" s="37" t="s">
        <v>965</v>
      </c>
      <c r="U66" s="37" t="s">
        <v>963</v>
      </c>
      <c r="V66" s="37" t="s">
        <v>964</v>
      </c>
      <c r="W66" s="37" t="s">
        <v>965</v>
      </c>
      <c r="X66" s="37" t="s">
        <v>963</v>
      </c>
      <c r="Y66" s="37" t="s">
        <v>964</v>
      </c>
      <c r="Z66" s="37" t="s">
        <v>965</v>
      </c>
      <c r="AA66" s="37" t="s">
        <v>963</v>
      </c>
      <c r="AB66" s="37" t="s">
        <v>964</v>
      </c>
      <c r="AC66" s="37" t="s">
        <v>965</v>
      </c>
    </row>
    <row r="67" spans="1:30" hidden="1">
      <c r="A67" s="36"/>
      <c r="B67" s="36"/>
      <c r="C67" s="40" t="s">
        <v>966</v>
      </c>
      <c r="D67" s="40" t="s">
        <v>966</v>
      </c>
      <c r="E67" s="40" t="s">
        <v>966</v>
      </c>
      <c r="F67" s="40" t="s">
        <v>966</v>
      </c>
      <c r="G67" s="40" t="s">
        <v>966</v>
      </c>
      <c r="H67" s="40" t="s">
        <v>966</v>
      </c>
      <c r="I67" s="40" t="s">
        <v>966</v>
      </c>
      <c r="J67" s="40" t="s">
        <v>966</v>
      </c>
      <c r="K67" s="40" t="s">
        <v>966</v>
      </c>
      <c r="L67" s="40" t="s">
        <v>966</v>
      </c>
      <c r="M67" s="40" t="s">
        <v>966</v>
      </c>
      <c r="N67" s="40" t="s">
        <v>966</v>
      </c>
      <c r="O67" s="40" t="s">
        <v>966</v>
      </c>
      <c r="P67" s="40" t="s">
        <v>966</v>
      </c>
      <c r="Q67" s="40" t="s">
        <v>966</v>
      </c>
      <c r="R67" s="40" t="s">
        <v>966</v>
      </c>
      <c r="S67" s="40" t="s">
        <v>966</v>
      </c>
      <c r="T67" s="40" t="s">
        <v>966</v>
      </c>
      <c r="U67" s="40" t="s">
        <v>966</v>
      </c>
      <c r="V67" s="40" t="s">
        <v>966</v>
      </c>
      <c r="W67" s="40" t="s">
        <v>966</v>
      </c>
      <c r="X67" s="40" t="s">
        <v>966</v>
      </c>
      <c r="Y67" s="40" t="s">
        <v>966</v>
      </c>
      <c r="Z67" s="40" t="s">
        <v>966</v>
      </c>
      <c r="AA67" s="40" t="s">
        <v>966</v>
      </c>
      <c r="AB67" s="40" t="s">
        <v>966</v>
      </c>
      <c r="AC67" s="40" t="s">
        <v>966</v>
      </c>
    </row>
    <row r="68" spans="1:30" hidden="1">
      <c r="A68" s="41" t="s">
        <v>967</v>
      </c>
      <c r="B68" s="36"/>
    </row>
    <row r="69" spans="1:30" hidden="1">
      <c r="A69" s="41"/>
      <c r="B69" s="43" t="s">
        <v>968</v>
      </c>
      <c r="C69" s="45" t="s">
        <v>262</v>
      </c>
      <c r="D69" s="45" t="s">
        <v>263</v>
      </c>
      <c r="E69" s="45" t="s">
        <v>264</v>
      </c>
      <c r="F69" s="45" t="s">
        <v>460</v>
      </c>
      <c r="G69" s="45" t="s">
        <v>461</v>
      </c>
      <c r="H69" s="45" t="s">
        <v>462</v>
      </c>
      <c r="I69" s="45" t="s">
        <v>493</v>
      </c>
      <c r="J69" s="45" t="s">
        <v>494</v>
      </c>
      <c r="K69" s="45" t="s">
        <v>495</v>
      </c>
      <c r="L69" s="45" t="s">
        <v>738</v>
      </c>
      <c r="M69" s="45" t="s">
        <v>739</v>
      </c>
      <c r="N69" s="45" t="s">
        <v>740</v>
      </c>
      <c r="O69" s="45" t="s">
        <v>771</v>
      </c>
      <c r="P69" s="45" t="s">
        <v>772</v>
      </c>
      <c r="Q69" s="45" t="s">
        <v>773</v>
      </c>
      <c r="R69" s="45" t="s">
        <v>804</v>
      </c>
      <c r="S69" s="45" t="s">
        <v>805</v>
      </c>
      <c r="T69" s="45" t="s">
        <v>806</v>
      </c>
      <c r="U69" s="45" t="s">
        <v>837</v>
      </c>
      <c r="V69" s="45" t="s">
        <v>838</v>
      </c>
      <c r="W69" s="45" t="s">
        <v>839</v>
      </c>
      <c r="X69" s="45" t="s">
        <v>870</v>
      </c>
      <c r="Y69" s="45" t="s">
        <v>871</v>
      </c>
      <c r="Z69" s="45" t="s">
        <v>872</v>
      </c>
      <c r="AA69" s="45" t="s">
        <v>903</v>
      </c>
      <c r="AB69" s="45" t="s">
        <v>904</v>
      </c>
      <c r="AC69" s="45" t="s">
        <v>905</v>
      </c>
      <c r="AD69" s="58">
        <v>1</v>
      </c>
    </row>
    <row r="70" spans="1:30" hidden="1">
      <c r="A70" s="46"/>
      <c r="B70" s="47" t="s">
        <v>969</v>
      </c>
      <c r="C70" s="45" t="s">
        <v>265</v>
      </c>
      <c r="D70" s="45" t="s">
        <v>266</v>
      </c>
      <c r="E70" s="45" t="s">
        <v>267</v>
      </c>
      <c r="F70" s="45" t="s">
        <v>463</v>
      </c>
      <c r="G70" s="45" t="s">
        <v>464</v>
      </c>
      <c r="H70" s="45" t="s">
        <v>465</v>
      </c>
      <c r="I70" s="45" t="s">
        <v>496</v>
      </c>
      <c r="J70" s="45" t="s">
        <v>497</v>
      </c>
      <c r="K70" s="45" t="s">
        <v>498</v>
      </c>
      <c r="L70" s="45" t="s">
        <v>741</v>
      </c>
      <c r="M70" s="45" t="s">
        <v>742</v>
      </c>
      <c r="N70" s="45" t="s">
        <v>743</v>
      </c>
      <c r="O70" s="45" t="s">
        <v>774</v>
      </c>
      <c r="P70" s="45" t="s">
        <v>775</v>
      </c>
      <c r="Q70" s="45" t="s">
        <v>776</v>
      </c>
      <c r="R70" s="45" t="s">
        <v>807</v>
      </c>
      <c r="S70" s="45" t="s">
        <v>808</v>
      </c>
      <c r="T70" s="45" t="s">
        <v>809</v>
      </c>
      <c r="U70" s="45" t="s">
        <v>840</v>
      </c>
      <c r="V70" s="45" t="s">
        <v>841</v>
      </c>
      <c r="W70" s="45" t="s">
        <v>842</v>
      </c>
      <c r="X70" s="45" t="s">
        <v>873</v>
      </c>
      <c r="Y70" s="45" t="s">
        <v>874</v>
      </c>
      <c r="Z70" s="45" t="s">
        <v>875</v>
      </c>
      <c r="AA70" s="45" t="s">
        <v>906</v>
      </c>
      <c r="AB70" s="45" t="s">
        <v>907</v>
      </c>
      <c r="AC70" s="45" t="s">
        <v>908</v>
      </c>
      <c r="AD70" s="58">
        <v>2</v>
      </c>
    </row>
    <row r="71" spans="1:30" hidden="1">
      <c r="A71" s="48"/>
      <c r="B71" s="49" t="s">
        <v>970</v>
      </c>
      <c r="C71" s="45" t="s">
        <v>268</v>
      </c>
      <c r="D71" s="45" t="s">
        <v>269</v>
      </c>
      <c r="E71" s="45" t="s">
        <v>270</v>
      </c>
      <c r="F71" s="45" t="s">
        <v>466</v>
      </c>
      <c r="G71" s="45" t="s">
        <v>467</v>
      </c>
      <c r="H71" s="45" t="s">
        <v>468</v>
      </c>
      <c r="I71" s="45" t="s">
        <v>499</v>
      </c>
      <c r="J71" s="45" t="s">
        <v>500</v>
      </c>
      <c r="K71" s="45" t="s">
        <v>501</v>
      </c>
      <c r="L71" s="45" t="s">
        <v>744</v>
      </c>
      <c r="M71" s="45" t="s">
        <v>745</v>
      </c>
      <c r="N71" s="45" t="s">
        <v>746</v>
      </c>
      <c r="O71" s="45" t="s">
        <v>777</v>
      </c>
      <c r="P71" s="45" t="s">
        <v>778</v>
      </c>
      <c r="Q71" s="45" t="s">
        <v>779</v>
      </c>
      <c r="R71" s="45" t="s">
        <v>810</v>
      </c>
      <c r="S71" s="45" t="s">
        <v>811</v>
      </c>
      <c r="T71" s="45" t="s">
        <v>812</v>
      </c>
      <c r="U71" s="45" t="s">
        <v>843</v>
      </c>
      <c r="V71" s="45" t="s">
        <v>844</v>
      </c>
      <c r="W71" s="45" t="s">
        <v>845</v>
      </c>
      <c r="X71" s="45" t="s">
        <v>876</v>
      </c>
      <c r="Y71" s="45" t="s">
        <v>877</v>
      </c>
      <c r="Z71" s="45" t="s">
        <v>878</v>
      </c>
      <c r="AA71" s="45" t="s">
        <v>909</v>
      </c>
      <c r="AB71" s="45" t="s">
        <v>910</v>
      </c>
      <c r="AC71" s="45" t="s">
        <v>911</v>
      </c>
      <c r="AD71" s="58">
        <v>3</v>
      </c>
    </row>
    <row r="72" spans="1:30" hidden="1">
      <c r="A72" s="48"/>
      <c r="B72" s="49" t="s">
        <v>971</v>
      </c>
      <c r="C72" s="45" t="s">
        <v>271</v>
      </c>
      <c r="D72" s="45" t="s">
        <v>272</v>
      </c>
      <c r="E72" s="45" t="s">
        <v>273</v>
      </c>
      <c r="F72" s="45" t="s">
        <v>469</v>
      </c>
      <c r="G72" s="45" t="s">
        <v>470</v>
      </c>
      <c r="H72" s="45" t="s">
        <v>471</v>
      </c>
      <c r="I72" s="45" t="s">
        <v>502</v>
      </c>
      <c r="J72" s="45" t="s">
        <v>503</v>
      </c>
      <c r="K72" s="45" t="s">
        <v>504</v>
      </c>
      <c r="L72" s="45" t="s">
        <v>747</v>
      </c>
      <c r="M72" s="45" t="s">
        <v>748</v>
      </c>
      <c r="N72" s="45" t="s">
        <v>749</v>
      </c>
      <c r="O72" s="45" t="s">
        <v>780</v>
      </c>
      <c r="P72" s="45" t="s">
        <v>781</v>
      </c>
      <c r="Q72" s="45" t="s">
        <v>782</v>
      </c>
      <c r="R72" s="45" t="s">
        <v>813</v>
      </c>
      <c r="S72" s="45" t="s">
        <v>814</v>
      </c>
      <c r="T72" s="45" t="s">
        <v>815</v>
      </c>
      <c r="U72" s="45" t="s">
        <v>846</v>
      </c>
      <c r="V72" s="45" t="s">
        <v>847</v>
      </c>
      <c r="W72" s="45" t="s">
        <v>848</v>
      </c>
      <c r="X72" s="45" t="s">
        <v>879</v>
      </c>
      <c r="Y72" s="45" t="s">
        <v>880</v>
      </c>
      <c r="Z72" s="45" t="s">
        <v>881</v>
      </c>
      <c r="AA72" s="45" t="s">
        <v>912</v>
      </c>
      <c r="AB72" s="45" t="s">
        <v>913</v>
      </c>
      <c r="AC72" s="45" t="s">
        <v>914</v>
      </c>
      <c r="AD72" s="58">
        <v>4</v>
      </c>
    </row>
    <row r="73" spans="1:30" hidden="1">
      <c r="A73" s="48"/>
      <c r="B73" s="50" t="s">
        <v>972</v>
      </c>
      <c r="C73" s="45" t="s">
        <v>274</v>
      </c>
      <c r="D73" s="45" t="s">
        <v>275</v>
      </c>
      <c r="E73" s="45" t="s">
        <v>276</v>
      </c>
      <c r="F73" s="45" t="s">
        <v>472</v>
      </c>
      <c r="G73" s="45" t="s">
        <v>473</v>
      </c>
      <c r="H73" s="45" t="s">
        <v>474</v>
      </c>
      <c r="I73" s="45" t="s">
        <v>505</v>
      </c>
      <c r="J73" s="45" t="s">
        <v>506</v>
      </c>
      <c r="K73" s="45" t="s">
        <v>507</v>
      </c>
      <c r="L73" s="45" t="s">
        <v>750</v>
      </c>
      <c r="M73" s="45" t="s">
        <v>751</v>
      </c>
      <c r="N73" s="45" t="s">
        <v>752</v>
      </c>
      <c r="O73" s="45" t="s">
        <v>783</v>
      </c>
      <c r="P73" s="45" t="s">
        <v>784</v>
      </c>
      <c r="Q73" s="45" t="s">
        <v>785</v>
      </c>
      <c r="R73" s="45" t="s">
        <v>816</v>
      </c>
      <c r="S73" s="45" t="s">
        <v>817</v>
      </c>
      <c r="T73" s="45" t="s">
        <v>818</v>
      </c>
      <c r="U73" s="45" t="s">
        <v>849</v>
      </c>
      <c r="V73" s="45" t="s">
        <v>850</v>
      </c>
      <c r="W73" s="45" t="s">
        <v>851</v>
      </c>
      <c r="X73" s="45" t="s">
        <v>882</v>
      </c>
      <c r="Y73" s="45" t="s">
        <v>883</v>
      </c>
      <c r="Z73" s="45" t="s">
        <v>884</v>
      </c>
      <c r="AA73" s="45" t="s">
        <v>915</v>
      </c>
      <c r="AB73" s="45" t="s">
        <v>916</v>
      </c>
      <c r="AC73" s="45" t="s">
        <v>917</v>
      </c>
      <c r="AD73" s="58">
        <v>5</v>
      </c>
    </row>
    <row r="74" spans="1:30" hidden="1">
      <c r="A74" s="48"/>
      <c r="B74" s="50" t="s">
        <v>973</v>
      </c>
      <c r="C74" s="45" t="s">
        <v>277</v>
      </c>
      <c r="D74" s="45" t="s">
        <v>278</v>
      </c>
      <c r="E74" s="45" t="s">
        <v>279</v>
      </c>
      <c r="F74" s="45" t="s">
        <v>475</v>
      </c>
      <c r="G74" s="45" t="s">
        <v>476</v>
      </c>
      <c r="H74" s="45" t="s">
        <v>477</v>
      </c>
      <c r="I74" s="45" t="s">
        <v>508</v>
      </c>
      <c r="J74" s="45" t="s">
        <v>509</v>
      </c>
      <c r="K74" s="45" t="s">
        <v>510</v>
      </c>
      <c r="L74" s="45" t="s">
        <v>753</v>
      </c>
      <c r="M74" s="45" t="s">
        <v>754</v>
      </c>
      <c r="N74" s="45" t="s">
        <v>755</v>
      </c>
      <c r="O74" s="45" t="s">
        <v>786</v>
      </c>
      <c r="P74" s="45" t="s">
        <v>787</v>
      </c>
      <c r="Q74" s="45" t="s">
        <v>788</v>
      </c>
      <c r="R74" s="45" t="s">
        <v>819</v>
      </c>
      <c r="S74" s="45" t="s">
        <v>820</v>
      </c>
      <c r="T74" s="45" t="s">
        <v>821</v>
      </c>
      <c r="U74" s="45" t="s">
        <v>852</v>
      </c>
      <c r="V74" s="45" t="s">
        <v>853</v>
      </c>
      <c r="W74" s="45" t="s">
        <v>854</v>
      </c>
      <c r="X74" s="45" t="s">
        <v>885</v>
      </c>
      <c r="Y74" s="45" t="s">
        <v>886</v>
      </c>
      <c r="Z74" s="45" t="s">
        <v>887</v>
      </c>
      <c r="AA74" s="45" t="s">
        <v>918</v>
      </c>
      <c r="AB74" s="45" t="s">
        <v>919</v>
      </c>
      <c r="AC74" s="45" t="s">
        <v>920</v>
      </c>
      <c r="AD74" s="58">
        <v>6</v>
      </c>
    </row>
    <row r="75" spans="1:30" hidden="1">
      <c r="A75" s="48"/>
      <c r="B75" s="51" t="s">
        <v>974</v>
      </c>
      <c r="C75" s="45" t="s">
        <v>280</v>
      </c>
      <c r="D75" s="45" t="s">
        <v>281</v>
      </c>
      <c r="E75" s="45" t="s">
        <v>282</v>
      </c>
      <c r="F75" s="45" t="s">
        <v>478</v>
      </c>
      <c r="G75" s="45" t="s">
        <v>479</v>
      </c>
      <c r="H75" s="45" t="s">
        <v>480</v>
      </c>
      <c r="I75" s="45" t="s">
        <v>511</v>
      </c>
      <c r="J75" s="45" t="s">
        <v>724</v>
      </c>
      <c r="K75" s="45" t="s">
        <v>725</v>
      </c>
      <c r="L75" s="45" t="s">
        <v>756</v>
      </c>
      <c r="M75" s="45" t="s">
        <v>757</v>
      </c>
      <c r="N75" s="45" t="s">
        <v>758</v>
      </c>
      <c r="O75" s="45" t="s">
        <v>789</v>
      </c>
      <c r="P75" s="45" t="s">
        <v>790</v>
      </c>
      <c r="Q75" s="45" t="s">
        <v>791</v>
      </c>
      <c r="R75" s="45" t="s">
        <v>822</v>
      </c>
      <c r="S75" s="45" t="s">
        <v>823</v>
      </c>
      <c r="T75" s="45" t="s">
        <v>824</v>
      </c>
      <c r="U75" s="45" t="s">
        <v>855</v>
      </c>
      <c r="V75" s="45" t="s">
        <v>856</v>
      </c>
      <c r="W75" s="45" t="s">
        <v>857</v>
      </c>
      <c r="X75" s="45" t="s">
        <v>888</v>
      </c>
      <c r="Y75" s="45" t="s">
        <v>889</v>
      </c>
      <c r="Z75" s="45" t="s">
        <v>890</v>
      </c>
      <c r="AA75" s="45" t="s">
        <v>921</v>
      </c>
      <c r="AB75" s="45" t="s">
        <v>922</v>
      </c>
      <c r="AC75" s="45" t="s">
        <v>923</v>
      </c>
      <c r="AD75" s="58">
        <v>7</v>
      </c>
    </row>
    <row r="76" spans="1:30" hidden="1">
      <c r="A76" s="48"/>
      <c r="B76" s="52" t="s">
        <v>975</v>
      </c>
      <c r="C76" s="45" t="s">
        <v>283</v>
      </c>
      <c r="D76" s="45" t="s">
        <v>284</v>
      </c>
      <c r="E76" s="45" t="s">
        <v>285</v>
      </c>
      <c r="F76" s="45" t="s">
        <v>481</v>
      </c>
      <c r="G76" s="45" t="s">
        <v>482</v>
      </c>
      <c r="H76" s="45" t="s">
        <v>483</v>
      </c>
      <c r="I76" s="45" t="s">
        <v>726</v>
      </c>
      <c r="J76" s="45" t="s">
        <v>727</v>
      </c>
      <c r="K76" s="45" t="s">
        <v>728</v>
      </c>
      <c r="L76" s="45" t="s">
        <v>759</v>
      </c>
      <c r="M76" s="45" t="s">
        <v>760</v>
      </c>
      <c r="N76" s="45" t="s">
        <v>761</v>
      </c>
      <c r="O76" s="45" t="s">
        <v>792</v>
      </c>
      <c r="P76" s="45" t="s">
        <v>793</v>
      </c>
      <c r="Q76" s="45" t="s">
        <v>794</v>
      </c>
      <c r="R76" s="45" t="s">
        <v>825</v>
      </c>
      <c r="S76" s="45" t="s">
        <v>826</v>
      </c>
      <c r="T76" s="45" t="s">
        <v>827</v>
      </c>
      <c r="U76" s="45" t="s">
        <v>858</v>
      </c>
      <c r="V76" s="45" t="s">
        <v>859</v>
      </c>
      <c r="W76" s="45" t="s">
        <v>860</v>
      </c>
      <c r="X76" s="45" t="s">
        <v>891</v>
      </c>
      <c r="Y76" s="45" t="s">
        <v>892</v>
      </c>
      <c r="Z76" s="45" t="s">
        <v>893</v>
      </c>
      <c r="AA76" s="45" t="s">
        <v>924</v>
      </c>
      <c r="AB76" s="45" t="s">
        <v>925</v>
      </c>
      <c r="AC76" s="45" t="s">
        <v>926</v>
      </c>
      <c r="AD76" s="58">
        <v>8</v>
      </c>
    </row>
    <row r="77" spans="1:30" hidden="1">
      <c r="A77" s="48"/>
      <c r="B77" s="52" t="s">
        <v>976</v>
      </c>
      <c r="C77" s="45" t="s">
        <v>286</v>
      </c>
      <c r="D77" s="45" t="s">
        <v>287</v>
      </c>
      <c r="E77" s="45" t="s">
        <v>288</v>
      </c>
      <c r="F77" s="45" t="s">
        <v>484</v>
      </c>
      <c r="G77" s="45" t="s">
        <v>485</v>
      </c>
      <c r="H77" s="45" t="s">
        <v>486</v>
      </c>
      <c r="I77" s="45" t="s">
        <v>729</v>
      </c>
      <c r="J77" s="45" t="s">
        <v>730</v>
      </c>
      <c r="K77" s="45" t="s">
        <v>731</v>
      </c>
      <c r="L77" s="45" t="s">
        <v>762</v>
      </c>
      <c r="M77" s="45" t="s">
        <v>763</v>
      </c>
      <c r="N77" s="45" t="s">
        <v>764</v>
      </c>
      <c r="O77" s="45" t="s">
        <v>795</v>
      </c>
      <c r="P77" s="45" t="s">
        <v>796</v>
      </c>
      <c r="Q77" s="45" t="s">
        <v>797</v>
      </c>
      <c r="R77" s="45" t="s">
        <v>828</v>
      </c>
      <c r="S77" s="45" t="s">
        <v>829</v>
      </c>
      <c r="T77" s="45" t="s">
        <v>830</v>
      </c>
      <c r="U77" s="45" t="s">
        <v>861</v>
      </c>
      <c r="V77" s="45" t="s">
        <v>862</v>
      </c>
      <c r="W77" s="45" t="s">
        <v>863</v>
      </c>
      <c r="X77" s="45" t="s">
        <v>894</v>
      </c>
      <c r="Y77" s="45" t="s">
        <v>895</v>
      </c>
      <c r="Z77" s="45" t="s">
        <v>896</v>
      </c>
      <c r="AA77" s="45" t="s">
        <v>927</v>
      </c>
      <c r="AB77" s="45" t="s">
        <v>928</v>
      </c>
      <c r="AC77" s="45" t="s">
        <v>929</v>
      </c>
      <c r="AD77" s="58">
        <v>9</v>
      </c>
    </row>
    <row r="78" spans="1:30" hidden="1">
      <c r="A78" s="48"/>
      <c r="B78" s="53" t="s">
        <v>977</v>
      </c>
      <c r="C78" s="45" t="s">
        <v>289</v>
      </c>
      <c r="D78" s="45" t="s">
        <v>290</v>
      </c>
      <c r="E78" s="45" t="s">
        <v>291</v>
      </c>
      <c r="F78" s="45" t="s">
        <v>487</v>
      </c>
      <c r="G78" s="45" t="s">
        <v>488</v>
      </c>
      <c r="H78" s="45" t="s">
        <v>489</v>
      </c>
      <c r="I78" s="45" t="s">
        <v>732</v>
      </c>
      <c r="J78" s="45" t="s">
        <v>733</v>
      </c>
      <c r="K78" s="45" t="s">
        <v>734</v>
      </c>
      <c r="L78" s="45" t="s">
        <v>765</v>
      </c>
      <c r="M78" s="45" t="s">
        <v>766</v>
      </c>
      <c r="N78" s="45" t="s">
        <v>767</v>
      </c>
      <c r="O78" s="45" t="s">
        <v>798</v>
      </c>
      <c r="P78" s="45" t="s">
        <v>799</v>
      </c>
      <c r="Q78" s="45" t="s">
        <v>800</v>
      </c>
      <c r="R78" s="45" t="s">
        <v>831</v>
      </c>
      <c r="S78" s="45" t="s">
        <v>832</v>
      </c>
      <c r="T78" s="45" t="s">
        <v>833</v>
      </c>
      <c r="U78" s="45" t="s">
        <v>864</v>
      </c>
      <c r="V78" s="45" t="s">
        <v>865</v>
      </c>
      <c r="W78" s="45" t="s">
        <v>866</v>
      </c>
      <c r="X78" s="45" t="s">
        <v>897</v>
      </c>
      <c r="Y78" s="45" t="s">
        <v>898</v>
      </c>
      <c r="Z78" s="45" t="s">
        <v>899</v>
      </c>
      <c r="AA78" s="45" t="s">
        <v>930</v>
      </c>
      <c r="AB78" s="45" t="s">
        <v>931</v>
      </c>
      <c r="AC78" s="45" t="s">
        <v>932</v>
      </c>
      <c r="AD78" s="58">
        <v>10</v>
      </c>
    </row>
    <row r="79" spans="1:30" hidden="1">
      <c r="A79" s="48"/>
      <c r="B79" s="53" t="s">
        <v>978</v>
      </c>
      <c r="C79" s="45" t="s">
        <v>292</v>
      </c>
      <c r="D79" s="45" t="s">
        <v>293</v>
      </c>
      <c r="E79" s="45" t="s">
        <v>294</v>
      </c>
      <c r="F79" s="45" t="s">
        <v>490</v>
      </c>
      <c r="G79" s="45" t="s">
        <v>491</v>
      </c>
      <c r="H79" s="45" t="s">
        <v>492</v>
      </c>
      <c r="I79" s="45" t="s">
        <v>735</v>
      </c>
      <c r="J79" s="45" t="s">
        <v>736</v>
      </c>
      <c r="K79" s="45" t="s">
        <v>737</v>
      </c>
      <c r="L79" s="45" t="s">
        <v>768</v>
      </c>
      <c r="M79" s="45" t="s">
        <v>769</v>
      </c>
      <c r="N79" s="45" t="s">
        <v>770</v>
      </c>
      <c r="O79" s="45" t="s">
        <v>801</v>
      </c>
      <c r="P79" s="45" t="s">
        <v>802</v>
      </c>
      <c r="Q79" s="45" t="s">
        <v>803</v>
      </c>
      <c r="R79" s="45" t="s">
        <v>834</v>
      </c>
      <c r="S79" s="45" t="s">
        <v>835</v>
      </c>
      <c r="T79" s="45" t="s">
        <v>836</v>
      </c>
      <c r="U79" s="45" t="s">
        <v>867</v>
      </c>
      <c r="V79" s="45" t="s">
        <v>868</v>
      </c>
      <c r="W79" s="45" t="s">
        <v>869</v>
      </c>
      <c r="X79" s="45" t="s">
        <v>900</v>
      </c>
      <c r="Y79" s="45" t="s">
        <v>901</v>
      </c>
      <c r="Z79" s="45" t="s">
        <v>902</v>
      </c>
      <c r="AA79" s="45" t="s">
        <v>933</v>
      </c>
      <c r="AB79" s="45" t="s">
        <v>934</v>
      </c>
      <c r="AC79" s="45" t="s">
        <v>935</v>
      </c>
      <c r="AD79" s="58">
        <v>11</v>
      </c>
    </row>
    <row r="80" spans="1:30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25">
    <mergeCell ref="X65:Z65"/>
    <mergeCell ref="AA65:AC65"/>
    <mergeCell ref="U46:W46"/>
    <mergeCell ref="X46:Z46"/>
    <mergeCell ref="AA46:AC46"/>
    <mergeCell ref="R65:T65"/>
    <mergeCell ref="U65:W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AB63711A-B1D3-40AA-A1B0-BEA8A07CAC94}">
      <formula1>$B$29:$B$37</formula1>
    </dataValidation>
  </dataValidations>
  <hyperlinks>
    <hyperlink ref="A27" r:id="rId1" display="http://www.abs.gov.au/websitedbs/d3310114.nsf/Home/©+Copyright?OpenDocument" xr:uid="{57675ACC-EEB6-4E5A-8250-5B5053AF3161}"/>
    <hyperlink ref="F69" location="A125190306J" display="A125190306J" xr:uid="{955655EC-667A-4790-A450-88BF19F2342C}"/>
    <hyperlink ref="F70" location="A125190286K" display="A125190286K" xr:uid="{2055E3A1-7A0A-4B7B-B6DF-96974E4054E7}"/>
    <hyperlink ref="F71" location="A125190310X" display="A125190310X" xr:uid="{6EDAC134-5095-4622-A4C0-DCBD38142D34}"/>
    <hyperlink ref="F72" location="A125190314J" display="A125190314J" xr:uid="{0246F76E-E111-48FC-81F9-9707E61728B5}"/>
    <hyperlink ref="F73" location="A125190290A" display="A125190290A" xr:uid="{D4652F44-8FAB-42E7-B4B5-420524662C08}"/>
    <hyperlink ref="F74" location="A125190294K" display="A125190294K" xr:uid="{9B84DF79-3ED1-40D7-9C30-0076387E3B44}"/>
    <hyperlink ref="F75" location="A125190298V" display="A125190298V" xr:uid="{295C87F8-FF68-40D4-ACB0-FFD799760794}"/>
    <hyperlink ref="F76" location="A125190282A" display="A125190282A" xr:uid="{E7F18AD5-DC62-4FF2-AE7C-F642E81FD07F}"/>
    <hyperlink ref="F77" location="A125190318T" display="A125190318T" xr:uid="{3EDAAEF4-82D5-4CBE-973A-5CA8F44F498A}"/>
    <hyperlink ref="F78" location="A125190302X" display="A125190302X" xr:uid="{A77E5D09-5A6C-4EBE-ABDC-065C5BAD4246}"/>
    <hyperlink ref="F79" location="A125190322J" display="A125190322J" xr:uid="{5891AE54-2AF3-4F78-A04E-539A74E4CF6F}"/>
    <hyperlink ref="I69" location="A125190130R" display="A125190130R" xr:uid="{CC87FD3D-5EB8-4274-B7A4-64F48709FBCE}"/>
    <hyperlink ref="I70" location="A125190110F" display="A125190110F" xr:uid="{5186DE78-351A-4A60-BA1C-AE817F103192}"/>
    <hyperlink ref="I71" location="A125190134X" display="A125190134X" xr:uid="{1AAC0BD8-7FE1-4570-BBAA-E507CBABF5A8}"/>
    <hyperlink ref="I72" location="A125190138J" display="A125190138J" xr:uid="{4395F885-BC99-4FA3-BAA2-03E2541288E2}"/>
    <hyperlink ref="I73" location="A125190114R" display="A125190114R" xr:uid="{EBF79C3C-35F8-461B-8A20-214BD9FC23FE}"/>
    <hyperlink ref="I74" location="A125190118X" display="A125190118X" xr:uid="{65A04910-8FD0-4AD3-B181-BB79B6C0318D}"/>
    <hyperlink ref="I75" location="A125190122R" display="A125190122R" xr:uid="{3C529B2D-9937-4152-8D94-E626BA1F2B4A}"/>
    <hyperlink ref="I76" location="A125190106R" display="A125190106R" xr:uid="{DA3F3E92-09CD-4CDD-89EE-136490CF49F0}"/>
    <hyperlink ref="I77" location="A125190142X" display="A125190142X" xr:uid="{B84C8A46-2E2B-43A4-A86E-5B38439648C0}"/>
    <hyperlink ref="I78" location="A125190126X" display="A125190126X" xr:uid="{D796F19F-2535-4A93-BEA0-98C7EB3A1F92}"/>
    <hyperlink ref="I79" location="A125190146J" display="A125190146J" xr:uid="{48440794-06B4-4248-8F5D-96AE13E11F66}"/>
    <hyperlink ref="L69" location="A125190350T" display="A125190350T" xr:uid="{EE98A0F6-EEF9-42C4-A22B-00514061B482}"/>
    <hyperlink ref="L70" location="A125190330J" display="A125190330J" xr:uid="{5C80E6DB-6282-43EA-953D-C87ED50284D1}"/>
    <hyperlink ref="L71" location="A125190354A" display="A125190354A" xr:uid="{F64EF1FA-3D12-483E-9B23-F37F33549336}"/>
    <hyperlink ref="L72" location="A125190358K" display="A125190358K" xr:uid="{74293341-4BCB-4321-8758-E120931B7185}"/>
    <hyperlink ref="L73" location="A125190334T" display="A125190334T" xr:uid="{9DB415F8-0D68-4F2D-A9E9-403FEF5D6171}"/>
    <hyperlink ref="L74" location="A125190338A" display="A125190338A" xr:uid="{2DFED3A1-DE9D-4334-9B03-283DB57C65FE}"/>
    <hyperlink ref="L75" location="A125190342T" display="A125190342T" xr:uid="{B430184A-A6BB-4B21-9C9D-8ADA71ADC09A}"/>
    <hyperlink ref="L76" location="A125190326T" display="A125190326T" xr:uid="{5BDD3E9C-1FE6-46EA-A1CF-9CC3FD00B770}"/>
    <hyperlink ref="L77" location="A125190362A" display="A125190362A" xr:uid="{49354B60-8296-4A49-94E6-14C8E20AB4BA}"/>
    <hyperlink ref="L78" location="A125190346A" display="A125190346A" xr:uid="{D46826E6-196A-423D-8DD7-4EB9C54173E9}"/>
    <hyperlink ref="L79" location="A125190366K" display="A125190366K" xr:uid="{27B8AE45-8A9C-4F8A-9536-314CDCA71095}"/>
    <hyperlink ref="O69" location="A125190394V" display="A125190394V" xr:uid="{253811C4-0256-4130-96D7-E82FFFDD5630}"/>
    <hyperlink ref="O70" location="A125190374K" display="A125190374K" xr:uid="{B97FD05E-B415-4991-A805-9CB180196C1A}"/>
    <hyperlink ref="O71" location="A125190398C" display="A125190398C" xr:uid="{B4765EF2-E55B-4DED-97F7-097844386070}"/>
    <hyperlink ref="O72" location="A125190402J" display="A125190402J" xr:uid="{E7F9FE99-6048-4E9C-97D5-CD5345019311}"/>
    <hyperlink ref="O73" location="A125190378V" display="A125190378V" xr:uid="{27C52DEC-AE17-4CED-893D-C5FC59CFE20E}"/>
    <hyperlink ref="O74" location="A125190382K" display="A125190382K" xr:uid="{97A79A0C-82A6-4BB3-85E2-DE669ACFCE6D}"/>
    <hyperlink ref="O75" location="A125190386V" display="A125190386V" xr:uid="{907F6705-3A97-4C30-B142-E03204EC2F3F}"/>
    <hyperlink ref="O76" location="A125190370A" display="A125190370A" xr:uid="{886993B5-691F-4EA7-A05B-BB5FD63B0199}"/>
    <hyperlink ref="O77" location="A125190406T" display="A125190406T" xr:uid="{02E3DEC4-E43B-483F-A02D-E7B7780DC679}"/>
    <hyperlink ref="O78" location="A125190390K" display="A125190390K" xr:uid="{0FC0813C-5904-484C-B307-F1E84344BB25}"/>
    <hyperlink ref="O79" location="A125190410J" display="A125190410J" xr:uid="{8B49D9DD-AA3D-4953-B84E-3675B021986E}"/>
    <hyperlink ref="R69" location="A125190174T" display="A125190174T" xr:uid="{5613D7C6-0F0A-4205-A3EC-98CD85EF3C33}"/>
    <hyperlink ref="R70" location="A125190154J" display="A125190154J" xr:uid="{EE637D6B-2837-4EE9-AE90-22BE2A898C42}"/>
    <hyperlink ref="R71" location="A125190178A" display="A125190178A" xr:uid="{E2D47FBE-E723-4521-8729-894C6F78EF33}"/>
    <hyperlink ref="R72" location="A125190182T" display="A125190182T" xr:uid="{974CA649-F6FD-40C3-AE7D-52303B8FFC13}"/>
    <hyperlink ref="R73" location="A125190158T" display="A125190158T" xr:uid="{0C4640A2-DFB4-493E-98DB-C8F2E7A448D1}"/>
    <hyperlink ref="R74" location="A125190162J" display="A125190162J" xr:uid="{F0635686-D036-4A4A-9DB2-45188D90EFB5}"/>
    <hyperlink ref="R75" location="A125190166T" display="A125190166T" xr:uid="{16C466D7-ACAD-479C-B03C-92D00C33B61F}"/>
    <hyperlink ref="R76" location="A125190150X" display="A125190150X" xr:uid="{7710E166-5ECC-4997-8C63-86074B1C5F39}"/>
    <hyperlink ref="R77" location="A125190186A" display="A125190186A" xr:uid="{160C1300-F052-4EC9-8FD5-D5D3364AE9DF}"/>
    <hyperlink ref="R78" location="A125190170J" display="A125190170J" xr:uid="{A8B7EB26-0DBE-41A9-A3B5-8BAAFA2E3C23}"/>
    <hyperlink ref="R79" location="A125190190T" display="A125190190T" xr:uid="{0FBB56A7-1849-4BB6-826D-B5820A18C053}"/>
    <hyperlink ref="U69" location="A125190218J" display="A125190218J" xr:uid="{35D2ED57-2BAE-4938-A07D-3E07BF356433}"/>
    <hyperlink ref="U70" location="A125190198K" display="A125190198K" xr:uid="{75FD3246-7211-4BB7-957E-F2F1013E79F4}"/>
    <hyperlink ref="U71" location="A125190222X" display="A125190222X" xr:uid="{AA082205-4530-432E-8306-B66ED244D102}"/>
    <hyperlink ref="U72" location="A125190226J" display="A125190226J" xr:uid="{24C99605-B0B2-404A-B7FD-E367D4B1818F}"/>
    <hyperlink ref="U73" location="A125190202R" display="A125190202R" xr:uid="{57AE77F7-BBD9-4C4F-9A1A-8D4A4B62DECD}"/>
    <hyperlink ref="U74" location="A125190206X" display="A125190206X" xr:uid="{94AED686-103C-4FBF-AF1B-7970D030B809}"/>
    <hyperlink ref="U75" location="A125190210R" display="A125190210R" xr:uid="{78F78031-A774-4EAA-B14A-F377B4AD153E}"/>
    <hyperlink ref="U76" location="A125190194A" display="A125190194A" xr:uid="{10136035-17A2-4C3E-821E-496C132CE58A}"/>
    <hyperlink ref="U77" location="A125190230X" display="A125190230X" xr:uid="{8B185E7B-54C5-464B-9233-C786D63CA064}"/>
    <hyperlink ref="U78" location="A125190214X" display="A125190214X" xr:uid="{7C53B4CA-C0A1-452B-A24F-0726A0A9466A}"/>
    <hyperlink ref="U79" location="A125190234J" display="A125190234J" xr:uid="{26956948-098E-41C8-87FD-6A34185DCC36}"/>
    <hyperlink ref="X69" location="A125190262T" display="A125190262T" xr:uid="{A729D647-AA16-4BBA-8BDA-8D2B3F5A82B9}"/>
    <hyperlink ref="X70" location="A125190242J" display="A125190242J" xr:uid="{129C1C87-5C16-4D43-92C7-6B1B167E73FA}"/>
    <hyperlink ref="X71" location="A125190266A" display="A125190266A" xr:uid="{607951F6-2883-402E-8E68-55EB088C6850}"/>
    <hyperlink ref="X72" location="A125190270T" display="A125190270T" xr:uid="{99507E05-E6AD-45B2-9A2C-98BF59499531}"/>
    <hyperlink ref="X73" location="A125190246T" display="A125190246T" xr:uid="{8AA06F7D-80AE-4AB0-B3A5-AB1980B837A9}"/>
    <hyperlink ref="X74" location="A125190250J" display="A125190250J" xr:uid="{C59E557B-7D5D-48E0-91C6-A9DF2EDE207A}"/>
    <hyperlink ref="X75" location="A125190254T" display="A125190254T" xr:uid="{E9DEE5FA-AC88-4F52-A8C2-322E12660344}"/>
    <hyperlink ref="X76" location="A125190238T" display="A125190238T" xr:uid="{50061516-6E25-4286-85F2-E0F78DC319C6}"/>
    <hyperlink ref="X77" location="A125190274A" display="A125190274A" xr:uid="{82C6F692-4460-4554-8553-6ACF70EFCA3E}"/>
    <hyperlink ref="X78" location="A125190258A" display="A125190258A" xr:uid="{32AA2793-2BB9-4223-9248-0A77F3E6F4FD}"/>
    <hyperlink ref="X79" location="A125190278K" display="A125190278K" xr:uid="{A39C39CB-2A07-4293-A8E4-35C2C6B03FC7}"/>
    <hyperlink ref="AA69" location="A125190086T" display="A125190086T" xr:uid="{B5539DE2-4837-44B6-9460-AD9B4D863A48}"/>
    <hyperlink ref="AA70" location="A125190066J" display="A125190066J" xr:uid="{525A14AB-1009-4A6D-83FC-06A3058D9846}"/>
    <hyperlink ref="AA71" location="A125190090J" display="A125190090J" xr:uid="{E60E7904-4D2F-4ED5-A6BA-AFF96CC99F3E}"/>
    <hyperlink ref="AA72" location="A125190094T" display="A125190094T" xr:uid="{0FAA1183-6795-4AAF-9C14-D6AD247385D3}"/>
    <hyperlink ref="AA73" location="A125190070X" display="A125190070X" xr:uid="{9CF01A8A-7B7B-44F7-8A81-2965ED3AA8C6}"/>
    <hyperlink ref="AA74" location="A125190074J" display="A125190074J" xr:uid="{467C13A6-52F5-43D5-81BE-0611576AE034}"/>
    <hyperlink ref="AA75" location="A125190078T" display="A125190078T" xr:uid="{2D5A18D1-5D12-4D6E-A4F2-28380CD890C3}"/>
    <hyperlink ref="AA76" location="A125190062X" display="A125190062X" xr:uid="{59C7C23C-EA02-432A-AA82-BBAC5C08DCAD}"/>
    <hyperlink ref="AA77" location="A125190098A" display="A125190098A" xr:uid="{5C3D7755-2195-4B27-8B22-E890533A8C37}"/>
    <hyperlink ref="AA78" location="A125190082J" display="A125190082J" xr:uid="{0487B676-03E9-4261-9388-8E673851E16D}"/>
    <hyperlink ref="AA79" location="A125190102F" display="A125190102F" xr:uid="{6B391638-CDEC-432D-8A18-BD504BB0DAAB}"/>
    <hyperlink ref="G69" location="A125195058X" display="A125195058X" xr:uid="{CE2B1550-D4E6-4858-B14D-FAC22AC68E78}"/>
    <hyperlink ref="G70" location="A125195038R" display="A125195038R" xr:uid="{1E8CB3DF-6809-4B26-9758-95BA5873C6E7}"/>
    <hyperlink ref="G71" location="A125195062R" display="A125195062R" xr:uid="{E3410CE9-AA1F-420C-9976-B22472E6858F}"/>
    <hyperlink ref="G72" location="A125195066X" display="A125195066X" xr:uid="{0DA6B820-BA6D-4350-811B-9354DD2B0973}"/>
    <hyperlink ref="G73" location="A125195042F" display="A125195042F" xr:uid="{20B71CAF-28BE-4A24-B3B2-6B9A6F7E7CC0}"/>
    <hyperlink ref="G74" location="A125195046R" display="A125195046R" xr:uid="{915E9366-A81B-40AF-9ED2-78631B362F29}"/>
    <hyperlink ref="G75" location="A125195050F" display="A125195050F" xr:uid="{69DED531-A808-4B61-BD78-F542A978E9A0}"/>
    <hyperlink ref="G76" location="A125195034F" display="A125195034F" xr:uid="{0CFACF5F-0625-44D3-8029-19B33A7A184E}"/>
    <hyperlink ref="G77" location="A125195070R" display="A125195070R" xr:uid="{EEA560A1-B6D5-4A88-B4A2-1B9C0DB50D4F}"/>
    <hyperlink ref="G78" location="A125195054R" display="A125195054R" xr:uid="{0663CCE7-997B-472F-ADAD-6A57FED33BBB}"/>
    <hyperlink ref="G79" location="A125195074X" display="A125195074X" xr:uid="{B5975410-4285-49A4-998A-9FAD4B1ECAB8}"/>
    <hyperlink ref="J69" location="A125194882C" display="A125194882C" xr:uid="{6F60E6A5-F107-4E29-92D4-24B349ACE3DC}"/>
    <hyperlink ref="J70" location="A125194862V" display="A125194862V" xr:uid="{A336DFFE-7993-43B6-B56D-B0743339AE8A}"/>
    <hyperlink ref="J71" location="A125194886L" display="A125194886L" xr:uid="{0A6D8EFC-1CA6-4CBC-AF55-D42788ED11B0}"/>
    <hyperlink ref="J72" location="A125194890C" display="A125194890C" xr:uid="{163B827C-91A3-4D55-BA50-117F0B10D69E}"/>
    <hyperlink ref="J73" location="A125194866C" display="A125194866C" xr:uid="{66EE455D-F856-40BB-8CB5-BB8506A64794}"/>
    <hyperlink ref="J74" location="A125194870V" display="A125194870V" xr:uid="{629FC389-9FC7-4444-8811-DF3D21B284CF}"/>
    <hyperlink ref="J75" location="A125194874C" display="A125194874C" xr:uid="{23A5DC4C-BA99-4073-AC4A-43E86DF4584B}"/>
    <hyperlink ref="J76" location="A125194858C" display="A125194858C" xr:uid="{981F6617-48CD-4587-AEA7-EA6541508BE0}"/>
    <hyperlink ref="J77" location="A125194894L" display="A125194894L" xr:uid="{592EAFCA-28C1-4974-B2E1-A98A89A262F1}"/>
    <hyperlink ref="J78" location="A125194878L" display="A125194878L" xr:uid="{455E28E4-4D06-49E3-98D3-73F28B8C4573}"/>
    <hyperlink ref="J79" location="A125194898W" display="A125194898W" xr:uid="{78258CD9-0B30-434C-910D-3AD5584ADA5D}"/>
    <hyperlink ref="M69" location="A125195102W" display="A125195102W" xr:uid="{299488BF-7960-4FB5-8E04-2A029836629E}"/>
    <hyperlink ref="M70" location="A125195082X" display="A125195082X" xr:uid="{ED5872E3-E578-4E6D-A108-508CA6444A30}"/>
    <hyperlink ref="M71" location="A125195106F" display="A125195106F" xr:uid="{89B88050-2D2D-4947-8A75-FE55F9CB3ABA}"/>
    <hyperlink ref="M72" location="A125195110W" display="A125195110W" xr:uid="{21FCCEEC-5847-42EE-A0D9-E6BEB1944D89}"/>
    <hyperlink ref="M73" location="A125195086J" display="A125195086J" xr:uid="{FA05E4A0-D89D-4136-869A-0316EAAC9126}"/>
    <hyperlink ref="M74" location="A125195090X" display="A125195090X" xr:uid="{FDCD214A-7A39-4699-A08E-0F92D5248EFB}"/>
    <hyperlink ref="M75" location="A125195094J" display="A125195094J" xr:uid="{AEAAA282-EBDF-4E57-B4EF-BD85374E553C}"/>
    <hyperlink ref="M76" location="A125195078J" display="A125195078J" xr:uid="{1EEB8069-3C81-406E-A77A-EFE277470CF5}"/>
    <hyperlink ref="M77" location="A125195114F" display="A125195114F" xr:uid="{160FA841-184C-4594-8ADA-C63986E8EE5D}"/>
    <hyperlink ref="M78" location="A125195098T" display="A125195098T" xr:uid="{EFA635CC-E24B-471B-A79C-E459363EF9AD}"/>
    <hyperlink ref="M79" location="A125195118R" display="A125195118R" xr:uid="{1A102848-30FD-43C1-8AD9-6312FC3CD3B2}"/>
    <hyperlink ref="P69" location="A125195146X" display="A125195146X" xr:uid="{7EDC610A-E5AA-4DA7-BD95-AEAE8B1A8EA7}"/>
    <hyperlink ref="P70" location="A125195126R" display="A125195126R" xr:uid="{BBC30A8D-BAE0-4D29-9DCC-D1FC139F2E45}"/>
    <hyperlink ref="P71" location="A125195150R" display="A125195150R" xr:uid="{F0D1D577-D28D-4F56-9372-E1EAC5AC62B6}"/>
    <hyperlink ref="P72" location="A125195154X" display="A125195154X" xr:uid="{B62A38E9-1886-40DA-B672-0DFC0F6473A3}"/>
    <hyperlink ref="P73" location="A125195130F" display="A125195130F" xr:uid="{D7CC761C-7940-46F6-AC3E-3DA055E7FB77}"/>
    <hyperlink ref="P74" location="A125195134R" display="A125195134R" xr:uid="{B73E965A-BF8F-42C5-81B2-F9EDC2555B01}"/>
    <hyperlink ref="P75" location="A125195138X" display="A125195138X" xr:uid="{6682527D-AA1E-4428-B156-DBF39D5CE7E8}"/>
    <hyperlink ref="P76" location="A125195122F" display="A125195122F" xr:uid="{2D151E02-3F1F-4233-9850-BD3C0A47F983}"/>
    <hyperlink ref="P77" location="A125195158J" display="A125195158J" xr:uid="{0E194D5A-AE50-4316-A7E7-492BA6368C74}"/>
    <hyperlink ref="P78" location="A125195142R" display="A125195142R" xr:uid="{730B7C84-2B20-4D11-85A6-80B863B32082}"/>
    <hyperlink ref="P79" location="A125195162X" display="A125195162X" xr:uid="{14E52DCD-2E1F-447B-9EC2-5BEA4FE9FD5F}"/>
    <hyperlink ref="S69" location="A125194926V" display="A125194926V" xr:uid="{67F903AE-BDC5-4A3C-BC78-BC33291EE4D7}"/>
    <hyperlink ref="S70" location="A125194906K" display="A125194906K" xr:uid="{468794FE-0F3E-4E5F-9F30-494EC6DAEC05}"/>
    <hyperlink ref="S71" location="A125194930K" display="A125194930K" xr:uid="{8C1AA4AE-F923-4EFE-8363-153809752490}"/>
    <hyperlink ref="S72" location="A125194934V" display="A125194934V" xr:uid="{52C1C30D-DA19-488C-9CCD-8A45C66CE7FA}"/>
    <hyperlink ref="S73" location="A125194910A" display="A125194910A" xr:uid="{C0B95046-A2E0-4EF5-B7B7-7326ED8FDC4A}"/>
    <hyperlink ref="S74" location="A125194914K" display="A125194914K" xr:uid="{D697DF67-7F62-43A6-B7CD-092A8640F273}"/>
    <hyperlink ref="S75" location="A125194918V" display="A125194918V" xr:uid="{25061D33-B810-4ADC-B466-66A6D1D3BC6C}"/>
    <hyperlink ref="S76" location="A125194902A" display="A125194902A" xr:uid="{B1CA5EEC-2CD6-43C6-9AD5-13F1C372CF4A}"/>
    <hyperlink ref="S77" location="A125194938C" display="A125194938C" xr:uid="{7E424276-3BAF-4809-BDBB-7CA6FFA80883}"/>
    <hyperlink ref="S78" location="A125194922K" display="A125194922K" xr:uid="{6616EAF3-193D-4ED1-9FBF-F1CAA73D71F6}"/>
    <hyperlink ref="S79" location="A125194942V" display="A125194942V" xr:uid="{139E7942-77A2-436D-8D31-B67ACCB8B5FA}"/>
    <hyperlink ref="V69" location="A125194970C" display="A125194970C" xr:uid="{9232EDFD-F997-40CB-BAB8-256458705F60}"/>
    <hyperlink ref="V70" location="A125194950V" display="A125194950V" xr:uid="{80486676-1144-419F-9B04-A8AFF5F50F5F}"/>
    <hyperlink ref="V71" location="A125194974L" display="A125194974L" xr:uid="{64F4A543-E2A0-451B-B064-B443083B3222}"/>
    <hyperlink ref="V72" location="A125194978W" display="A125194978W" xr:uid="{740D4856-7B15-4DFC-ABD7-5CB60ACFEB35}"/>
    <hyperlink ref="V73" location="A125194954C" display="A125194954C" xr:uid="{5462B615-D26D-4EE8-A582-2303CDB03220}"/>
    <hyperlink ref="V74" location="A125194958L" display="A125194958L" xr:uid="{1DE6FEB7-BDA8-42BD-85C1-1B7348FC0599}"/>
    <hyperlink ref="V75" location="A125194962C" display="A125194962C" xr:uid="{2A3F58BC-942A-4645-8737-DD37F34117F4}"/>
    <hyperlink ref="V76" location="A125194946C" display="A125194946C" xr:uid="{1BEF2369-0D88-4D68-81A6-2C1F738AC208}"/>
    <hyperlink ref="V77" location="A125194982L" display="A125194982L" xr:uid="{A916F0CB-9D93-49FA-ABF2-AA1FED228ED0}"/>
    <hyperlink ref="V78" location="A125194966L" display="A125194966L" xr:uid="{020A2040-2F18-4DE4-9314-78F09F7F86FE}"/>
    <hyperlink ref="V79" location="A125194986W" display="A125194986W" xr:uid="{79A87C91-DC2F-4932-A948-2E45E73D4AB8}"/>
    <hyperlink ref="Y69" location="A125195014W" display="A125195014W" xr:uid="{A4AD2449-DEC6-4B27-871B-5A65926966C0}"/>
    <hyperlink ref="Y70" location="A125194994W" display="A125194994W" xr:uid="{BF580CDF-DEE2-4159-9E25-6EB48C59FF87}"/>
    <hyperlink ref="Y71" location="A125195018F" display="A125195018F" xr:uid="{02E4B4A5-659F-4D06-9A3E-B181218AE4F7}"/>
    <hyperlink ref="Y72" location="A125195022W" display="A125195022W" xr:uid="{5E54CBB3-0EC7-4647-AF4F-D586F9DD64F3}"/>
    <hyperlink ref="Y73" location="A125194998F" display="A125194998F" xr:uid="{00DCDF14-A9B3-427A-933D-89FEC4D9B2A9}"/>
    <hyperlink ref="Y74" location="A125195002L" display="A125195002L" xr:uid="{E7470423-47AE-487E-AC35-F62BBEC73B79}"/>
    <hyperlink ref="Y75" location="A125195006W" display="A125195006W" xr:uid="{8F789C08-2696-4190-BE7B-B83003729CEF}"/>
    <hyperlink ref="Y76" location="A125194990L" display="A125194990L" xr:uid="{EFF96CFF-F1CA-4D10-AA23-28C1DE91D0BB}"/>
    <hyperlink ref="Y77" location="A125195026F" display="A125195026F" xr:uid="{0AA6F07E-E000-42B7-82D4-531B3AD85C7D}"/>
    <hyperlink ref="Y78" location="A125195010L" display="A125195010L" xr:uid="{B3DBEF54-E88E-4E53-8C60-E7E5B04C09FF}"/>
    <hyperlink ref="Y79" location="A125195030W" display="A125195030W" xr:uid="{1CA96957-F64D-49FC-91F8-12E007316A39}"/>
    <hyperlink ref="AB69" location="A125194838V" display="A125194838V" xr:uid="{19113EC7-A480-412B-8542-5C68CDE65E46}"/>
    <hyperlink ref="AB70" location="A125194818K" display="A125194818K" xr:uid="{BD14C65D-F062-4496-AF3C-F9F5959199CF}"/>
    <hyperlink ref="AB71" location="A125194842K" display="A125194842K" xr:uid="{2A6BED61-434D-45FA-BE93-DD7E9E61752D}"/>
    <hyperlink ref="AB72" location="A125194846V" display="A125194846V" xr:uid="{B6294E84-0130-4FF0-BE08-6013B6BAF957}"/>
    <hyperlink ref="AB73" location="A125194822A" display="A125194822A" xr:uid="{B0773E92-623B-4198-A8EA-570F5F5A426C}"/>
    <hyperlink ref="AB74" location="A125194826K" display="A125194826K" xr:uid="{8CB31299-C8B2-4F90-AEA1-3B02E1B1AA91}"/>
    <hyperlink ref="AB75" location="A125194830A" display="A125194830A" xr:uid="{DC0691EF-3DA4-457F-8B7C-F4077B1F25E7}"/>
    <hyperlink ref="AB76" location="A125194814A" display="A125194814A" xr:uid="{FC15CF7B-0947-4CB7-95D6-9CAEC96E9890}"/>
    <hyperlink ref="AB77" location="A125194850K" display="A125194850K" xr:uid="{CEEE9A77-FA23-4830-A267-D76DC47A5005}"/>
    <hyperlink ref="AB78" location="A125194834K" display="A125194834K" xr:uid="{633D12E8-01A1-42AE-97A0-8AC85C76B221}"/>
    <hyperlink ref="AB79" location="A125194854V" display="A125194854V" xr:uid="{4804F4D1-4010-420C-8951-111616BCDDF7}"/>
    <hyperlink ref="H69" location="A125192682X" display="A125192682X" xr:uid="{77BC84A8-5905-45E1-A137-DA2A5D696F9C}"/>
    <hyperlink ref="H70" location="A125192662R" display="A125192662R" xr:uid="{DF79D966-9816-472F-AA1B-2B1BD94B4DB9}"/>
    <hyperlink ref="H71" location="A125192686J" display="A125192686J" xr:uid="{7E0AD984-EE19-4007-8A5C-F563E694A6FC}"/>
    <hyperlink ref="H72" location="A125192690X" display="A125192690X" xr:uid="{20926CA1-C4DF-404D-A47D-B78784E38FA6}"/>
    <hyperlink ref="H73" location="A125192666X" display="A125192666X" xr:uid="{C4D5B67B-2BBA-498D-9D82-A164A883BAFA}"/>
    <hyperlink ref="H74" location="A125192670R" display="A125192670R" xr:uid="{319DAB1A-E91B-49CA-B9BA-18F08C586B1D}"/>
    <hyperlink ref="H75" location="A125192674X" display="A125192674X" xr:uid="{93E7B597-D4EF-4767-B7A2-B4597A67BE18}"/>
    <hyperlink ref="H76" location="A125192658X" display="A125192658X" xr:uid="{D812FB1A-9D9B-4EA6-969C-B6DBE4A0CD39}"/>
    <hyperlink ref="H77" location="A125192694J" display="A125192694J" xr:uid="{14DBA68B-98D6-4CA5-B3D0-83C9E0F28072}"/>
    <hyperlink ref="H78" location="A125192678J" display="A125192678J" xr:uid="{006B971D-7035-4D65-B67A-17E5514CAD79}"/>
    <hyperlink ref="H79" location="A125192698T" display="A125192698T" xr:uid="{3CD72DDA-0818-48A3-9252-20EBB7C07D68}"/>
    <hyperlink ref="K69" location="A125192506L" display="A125192506L" xr:uid="{B0C1F87C-3C2D-4A80-9898-197B8960BE6C}"/>
    <hyperlink ref="K70" location="A125192486R" display="A125192486R" xr:uid="{DD437EAD-33AF-4343-9B54-0B6B177F2F17}"/>
    <hyperlink ref="K71" location="A125192510C" display="A125192510C" xr:uid="{7B6CE10E-1C6E-4E6B-870D-6FAB620344CF}"/>
    <hyperlink ref="K72" location="A125192514L" display="A125192514L" xr:uid="{E3BAC053-EA0B-40A0-B9D5-B7FE7110DFF0}"/>
    <hyperlink ref="K73" location="A125192490F" display="A125192490F" xr:uid="{6FF4ECBB-FB3D-4AD1-93F5-E62006BDB8D1}"/>
    <hyperlink ref="K74" location="A125192494R" display="A125192494R" xr:uid="{F1CD0C11-BFB7-45D4-979B-DFD57075ADAF}"/>
    <hyperlink ref="K75" location="A125192498X" display="A125192498X" xr:uid="{59FA6F9A-789C-4F48-A78D-03EA344CB489}"/>
    <hyperlink ref="K76" location="A125192482F" display="A125192482F" xr:uid="{F25D2CDA-4723-4338-B5E7-57BBBD47B73E}"/>
    <hyperlink ref="K77" location="A125192518W" display="A125192518W" xr:uid="{A95EBFC4-DB44-457A-B1E6-63ADF092301D}"/>
    <hyperlink ref="K78" location="A125192502C" display="A125192502C" xr:uid="{35757A44-19F4-42E2-B1FB-E7D3582E1124}"/>
    <hyperlink ref="K79" location="A125192522L" display="A125192522L" xr:uid="{9B6799EB-62DB-417D-B2F6-3C11ECD0AF62}"/>
    <hyperlink ref="N69" location="A125192726R" display="A125192726R" xr:uid="{B4017A4F-96CD-44A9-87E4-248BC9A32265}"/>
    <hyperlink ref="N70" location="A125192706F" display="A125192706F" xr:uid="{79187DD9-4BDB-4B57-8624-D107501DED8E}"/>
    <hyperlink ref="N71" location="A125192730F" display="A125192730F" xr:uid="{77C2664B-F867-41C7-9524-1C4F42658B74}"/>
    <hyperlink ref="N72" location="A125192734R" display="A125192734R" xr:uid="{BBBA8036-CFC3-4B94-934A-296363FD1A44}"/>
    <hyperlink ref="N73" location="A125192710W" display="A125192710W" xr:uid="{A73F531E-B8B9-4486-A70C-3ABA9EE476C0}"/>
    <hyperlink ref="N74" location="A125192714F" display="A125192714F" xr:uid="{1479D067-49F9-4A33-9251-0B04B2E6C0A0}"/>
    <hyperlink ref="N75" location="A125192718R" display="A125192718R" xr:uid="{5D272A1C-A4F7-46D7-96B1-D5E215D31E7F}"/>
    <hyperlink ref="N76" location="A125192702W" display="A125192702W" xr:uid="{A79736BE-EAF6-4038-A867-63F44900663F}"/>
    <hyperlink ref="N77" location="A125192738X" display="A125192738X" xr:uid="{4B16D34C-624A-408C-9EFA-D1D6C8C00C15}"/>
    <hyperlink ref="N78" location="A125192722F" display="A125192722F" xr:uid="{C334229A-B3C9-43F3-A2EB-C9BC82F56F4A}"/>
    <hyperlink ref="N79" location="A125192742R" display="A125192742R" xr:uid="{FE59B5B2-0DF3-40A5-961F-8EAE656EEADB}"/>
    <hyperlink ref="Q69" location="A125192770X" display="A125192770X" xr:uid="{CB1C3A51-9AA4-47AF-8007-D7392F051300}"/>
    <hyperlink ref="Q70" location="A125192750R" display="A125192750R" xr:uid="{F436337D-B32E-4927-AB11-A53533C5D5E0}"/>
    <hyperlink ref="Q71" location="A125192774J" display="A125192774J" xr:uid="{D169BDDF-F4C7-4BF8-BFC0-E24978B69AA0}"/>
    <hyperlink ref="Q72" location="A125192778T" display="A125192778T" xr:uid="{9EDD6436-5995-4F62-899A-C851FA3A740B}"/>
    <hyperlink ref="Q73" location="A125192754X" display="A125192754X" xr:uid="{84F7CFD5-A193-4E3F-A53A-DC34D0C951EB}"/>
    <hyperlink ref="Q74" location="A125192758J" display="A125192758J" xr:uid="{3B75E1F9-4353-42B7-A0C7-BCD7F6F32691}"/>
    <hyperlink ref="Q75" location="A125192762X" display="A125192762X" xr:uid="{03E2FCCF-D86D-4E9D-AFBA-6FADBE335AF0}"/>
    <hyperlink ref="Q76" location="A125192746X" display="A125192746X" xr:uid="{4B1E7008-8EE8-41D5-82C4-28E9E77A5D16}"/>
    <hyperlink ref="Q77" location="A125192782J" display="A125192782J" xr:uid="{926F8ECE-2871-4B1C-9BF9-772D66ECF7AC}"/>
    <hyperlink ref="Q78" location="A125192766J" display="A125192766J" xr:uid="{25E54DF7-7F1D-4FE9-B5F6-A49D351D5714}"/>
    <hyperlink ref="Q79" location="A125192786T" display="A125192786T" xr:uid="{ED206818-73FD-46C7-A2E4-4E8173C2A91D}"/>
    <hyperlink ref="T69" location="A125192550W" display="A125192550W" xr:uid="{E36F6394-7B06-4EDB-8478-66708829055C}"/>
    <hyperlink ref="T70" location="A125192530L" display="A125192530L" xr:uid="{2949C376-81F9-4F09-9DBE-87FAC2AC9A66}"/>
    <hyperlink ref="T71" location="A125192554F" display="A125192554F" xr:uid="{D4A4070B-13D6-4837-BF9A-E6606E6F9BDD}"/>
    <hyperlink ref="T72" location="A125192558R" display="A125192558R" xr:uid="{37942D8F-037F-46EE-973B-EAA9E70A9936}"/>
    <hyperlink ref="T73" location="A125192534W" display="A125192534W" xr:uid="{977343D0-E139-4396-B1BF-C3B03C2716BB}"/>
    <hyperlink ref="T74" location="A125192538F" display="A125192538F" xr:uid="{AD2E3146-0F14-4F1C-921A-83F451814FC5}"/>
    <hyperlink ref="T75" location="A125192542W" display="A125192542W" xr:uid="{2435D22C-2E36-4146-9194-C9ABE67964C3}"/>
    <hyperlink ref="T76" location="A125192526W" display="A125192526W" xr:uid="{0B2DB8A0-6042-4F88-9CF0-50B25875340B}"/>
    <hyperlink ref="T77" location="A125192562F" display="A125192562F" xr:uid="{AFECAA67-1D45-492A-91B9-929DF2889D4A}"/>
    <hyperlink ref="T78" location="A125192546F" display="A125192546F" xr:uid="{22DE0129-00F3-41EF-816C-9873F2CE62AC}"/>
    <hyperlink ref="T79" location="A125192566R" display="A125192566R" xr:uid="{BCDBE057-8CF1-4CE3-A799-11A900422715}"/>
    <hyperlink ref="W69" location="A125192594X" display="A125192594X" xr:uid="{3D37E004-7D8C-4399-AB90-20E74A689C26}"/>
    <hyperlink ref="W70" location="A125192574R" display="A125192574R" xr:uid="{A338B8B3-C80C-4531-90A6-322129E85E23}"/>
    <hyperlink ref="W71" location="A125192598J" display="A125192598J" xr:uid="{E0D8CADB-C2EE-473E-831C-E2B47FEDC487}"/>
    <hyperlink ref="W72" location="A125192602L" display="A125192602L" xr:uid="{67E5F9D2-B595-4CCC-AA10-E38939F9B195}"/>
    <hyperlink ref="W73" location="A125192578X" display="A125192578X" xr:uid="{E42B473C-3F11-43AF-814A-686D7AEC662E}"/>
    <hyperlink ref="W74" location="A125192582R" display="A125192582R" xr:uid="{C8ADF29D-A486-47CE-B074-277E433CC79F}"/>
    <hyperlink ref="W75" location="A125192586X" display="A125192586X" xr:uid="{D9A0881E-6AD5-4EDB-B323-84203CB7E8B7}"/>
    <hyperlink ref="W76" location="A125192570F" display="A125192570F" xr:uid="{C385C2D1-E975-4AFB-9175-3255B5F8C63B}"/>
    <hyperlink ref="W77" location="A125192606W" display="A125192606W" xr:uid="{9D6F3711-0344-4491-9DB6-31D54BA59AC9}"/>
    <hyperlink ref="W78" location="A125192590R" display="A125192590R" xr:uid="{C0108FA8-B945-4D4E-AC1A-BF9289B2735E}"/>
    <hyperlink ref="W79" location="A125192610L" display="A125192610L" xr:uid="{AAB2E0BD-FBB5-4581-99AE-0AFB9E9EA12A}"/>
    <hyperlink ref="Z69" location="A125192638R" display="A125192638R" xr:uid="{BC947F9F-B782-4A96-A973-F800E82DED01}"/>
    <hyperlink ref="Z70" location="A125192618F" display="A125192618F" xr:uid="{3886FF5A-51BC-47C4-9C8A-EE1FD13DB6CD}"/>
    <hyperlink ref="Z71" location="A125192642F" display="A125192642F" xr:uid="{FE7F9712-FA9F-4C1D-A770-D84D9A5B17AA}"/>
    <hyperlink ref="Z72" location="A125192646R" display="A125192646R" xr:uid="{4BED8974-5AE9-43DA-9974-4D4E446A374A}"/>
    <hyperlink ref="Z73" location="A125192622W" display="A125192622W" xr:uid="{9DF6FDBE-5655-42C1-81D7-26C2FFCF9FEF}"/>
    <hyperlink ref="Z74" location="A125192626F" display="A125192626F" xr:uid="{4818A0FC-A794-4246-A6F3-96762135E52E}"/>
    <hyperlink ref="Z75" location="A125192630W" display="A125192630W" xr:uid="{CB7ADFF4-F620-4881-94B8-FDD5698105EA}"/>
    <hyperlink ref="Z76" location="A125192614W" display="A125192614W" xr:uid="{4E21399E-B251-4A06-A5D7-BFFE13692679}"/>
    <hyperlink ref="Z77" location="A125192650F" display="A125192650F" xr:uid="{BD7A29FD-4026-4158-9FA8-A433FB36E45E}"/>
    <hyperlink ref="Z78" location="A125192634F" display="A125192634F" xr:uid="{BB285109-F2F4-43C6-B8E3-B191238104DD}"/>
    <hyperlink ref="Z79" location="A125192654R" display="A125192654R" xr:uid="{6B36E363-658F-4189-979C-2838ECF2C893}"/>
    <hyperlink ref="AC69" location="A125192462W" display="A125192462W" xr:uid="{DE3C8AC0-3229-4399-BB60-9988E11227B8}"/>
    <hyperlink ref="AC70" location="A125192442L" display="A125192442L" xr:uid="{26FEC1B5-9BBC-4364-9BA4-0548CA926126}"/>
    <hyperlink ref="AC71" location="A125192466F" display="A125192466F" xr:uid="{8F24700C-3674-4006-AD7C-33103AF4397E}"/>
    <hyperlink ref="AC72" location="A125192470W" display="A125192470W" xr:uid="{8982754A-5670-45E7-8717-16F7C2D080C7}"/>
    <hyperlink ref="AC73" location="A125192446W" display="A125192446W" xr:uid="{024425F4-FD7F-41BB-A993-BE85FF2E2C4A}"/>
    <hyperlink ref="AC74" location="A125192450L" display="A125192450L" xr:uid="{F802CC26-FF50-4576-B7F9-993DC4DC7479}"/>
    <hyperlink ref="AC75" location="A125192454W" display="A125192454W" xr:uid="{7BC62210-0171-429A-84BF-62C3685B84C1}"/>
    <hyperlink ref="AC76" location="A125192438W" display="A125192438W" xr:uid="{B534A474-BD1C-4B18-B66E-4D66E06EBA99}"/>
    <hyperlink ref="AC77" location="A125192474F" display="A125192474F" xr:uid="{1089B0DF-C452-4EB4-9D0D-54DA6B612833}"/>
    <hyperlink ref="AC78" location="A125192458F" display="A125192458F" xr:uid="{742B5A45-0436-44AA-B2F9-22F05815A57E}"/>
    <hyperlink ref="AC79" location="A125192478R" display="A125192478R" xr:uid="{AC494173-6C2E-456B-883C-B6120CFFAA12}"/>
    <hyperlink ref="C69" location="A125190042R" display="A125190042R" xr:uid="{F1982E46-F4BD-42AE-BC22-2E4E6827E4F3}"/>
    <hyperlink ref="C70" location="A125190022F" display="A125190022F" xr:uid="{4F593E89-02B6-4229-9D31-F712AD35B3C3}"/>
    <hyperlink ref="C71" location="A125190046X" display="A125190046X" xr:uid="{10B6C416-0315-43B3-B15A-8F640F66EAB0}"/>
    <hyperlink ref="C72" location="A125190050R" display="A125190050R" xr:uid="{B4916951-84B5-4C80-AD34-795C48DE3FE9}"/>
    <hyperlink ref="C73" location="A125190026R" display="A125190026R" xr:uid="{36AF66A2-93CF-4E41-A298-404FD0025879}"/>
    <hyperlink ref="C74" location="A125190030F" display="A125190030F" xr:uid="{B028D488-46DC-4B0B-9D92-F2B01A9B2776}"/>
    <hyperlink ref="C75" location="A125190034R" display="A125190034R" xr:uid="{18353EC5-ABDF-4290-B3E3-A2681CC64DA2}"/>
    <hyperlink ref="C76" location="A125190018R" display="A125190018R" xr:uid="{B22A9868-552D-456B-96DB-27B907960609}"/>
    <hyperlink ref="C77" location="A125190054X" display="A125190054X" xr:uid="{32AA6B87-B793-48AF-B8F9-E927A8209016}"/>
    <hyperlink ref="C78" location="A125190038X" display="A125190038X" xr:uid="{A5C72073-7057-4164-B432-A2D2F5BEBC02}"/>
    <hyperlink ref="C79" location="A125190058J" display="A125190058J" xr:uid="{26C4F50C-90A6-41D6-8AF5-B0A508171CAA}"/>
    <hyperlink ref="D69" location="A125194794C" display="A125194794C" xr:uid="{A0D3117A-0993-4083-8145-7017E1A7E7FA}"/>
    <hyperlink ref="D70" location="A125194774V" display="A125194774V" xr:uid="{D0360EA5-1817-45C7-9F54-FF9847B87715}"/>
    <hyperlink ref="D71" location="A125194798L" display="A125194798L" xr:uid="{1ECFB4E5-6C48-41C5-A5B1-0253F4E37E5B}"/>
    <hyperlink ref="D72" location="A125194802T" display="A125194802T" xr:uid="{CD524F4D-8C79-4C0A-B0F5-B9F75154EA9C}"/>
    <hyperlink ref="D73" location="A125194778C" display="A125194778C" xr:uid="{DB554E87-8FF8-44D4-8CD5-D000590763B1}"/>
    <hyperlink ref="D74" location="A125194782V" display="A125194782V" xr:uid="{00A8B64F-5A95-4677-B64F-5EE0A06F0A2E}"/>
    <hyperlink ref="D75" location="A125194786C" display="A125194786C" xr:uid="{97F8DB8F-7A54-4DA4-8B45-E790E1B43398}"/>
    <hyperlink ref="D76" location="A125194770K" display="A125194770K" xr:uid="{DF33DE85-1D11-4EC0-809F-CA5F9797FB10}"/>
    <hyperlink ref="D77" location="A125194806A" display="A125194806A" xr:uid="{F5EFD08D-0128-427E-A3C9-16E4B3FFE5C9}"/>
    <hyperlink ref="D78" location="A125194790V" display="A125194790V" xr:uid="{CCF510E3-D482-4D36-9461-B53E985564DA}"/>
    <hyperlink ref="D79" location="A125194810T" display="A125194810T" xr:uid="{5F0C5599-2600-463F-82FF-4DE59BCE9EE2}"/>
    <hyperlink ref="E69" location="A125192418L" display="A125192418L" xr:uid="{2226C496-EF8D-4168-AAAD-21A864503500}"/>
    <hyperlink ref="E70" location="A125192398R" display="A125192398R" xr:uid="{F57E2CA5-3682-434A-8511-76A7F0A726A3}"/>
    <hyperlink ref="E71" location="A125192422C" display="A125192422C" xr:uid="{00021F6F-75B2-499A-9DA1-5C70170A2B58}"/>
    <hyperlink ref="E72" location="A125192426L" display="A125192426L" xr:uid="{3CCD4D4A-9C4D-4A67-988C-A320298B4159}"/>
    <hyperlink ref="E73" location="A125192402V" display="A125192402V" xr:uid="{90CCF5AB-AA69-4D00-BE52-241E65C6977B}"/>
    <hyperlink ref="E74" location="A125192406C" display="A125192406C" xr:uid="{37DA3886-2227-4515-A990-3695BF8704BB}"/>
    <hyperlink ref="E75" location="A125192410V" display="A125192410V" xr:uid="{0EA5075E-C402-4DB8-BED9-B5EB679FF344}"/>
    <hyperlink ref="E76" location="A125192394F" display="A125192394F" xr:uid="{C5C007B8-D87E-4971-BAF1-4CDE56D365F1}"/>
    <hyperlink ref="E77" location="A125192430C" display="A125192430C" xr:uid="{740EFFBC-94F9-4C13-A6A0-DED3CF916161}"/>
    <hyperlink ref="E78" location="A125192414C" display="A125192414C" xr:uid="{DACBE38C-3E03-4473-AABB-6FA1749605D4}"/>
    <hyperlink ref="E79" location="A125192434L" display="A125192434L" xr:uid="{5632F81B-2910-4EB0-BDCD-1079ADC34391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7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937</v>
      </c>
    </row>
    <row r="6" spans="1:13" ht="15.75" customHeight="1">
      <c r="B6" s="64" t="s">
        <v>938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940</v>
      </c>
    </row>
    <row r="9" spans="1:13" s="17" customFormat="1"/>
    <row r="10" spans="1:13" ht="22.5" customHeight="1">
      <c r="A10" s="18" t="s">
        <v>941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942</v>
      </c>
      <c r="I10" s="18" t="s">
        <v>250</v>
      </c>
      <c r="J10" s="18" t="s">
        <v>252</v>
      </c>
      <c r="K10" s="18" t="s">
        <v>943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945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945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945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945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945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945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945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945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945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945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945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945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945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945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945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945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945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945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945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945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945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945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945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945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945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945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945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945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945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945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945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945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945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945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945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945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945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945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945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945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945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945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945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945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945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945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945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945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945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945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945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945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945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945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945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945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945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45323</v>
      </c>
      <c r="H69" s="11">
        <v>10</v>
      </c>
      <c r="I69" s="20" t="s">
        <v>259</v>
      </c>
      <c r="J69" s="11" t="s">
        <v>261</v>
      </c>
      <c r="K69" s="11" t="s">
        <v>945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45323</v>
      </c>
      <c r="H70" s="11">
        <v>10</v>
      </c>
      <c r="I70" s="20" t="s">
        <v>259</v>
      </c>
      <c r="J70" s="11" t="s">
        <v>261</v>
      </c>
      <c r="K70" s="11" t="s">
        <v>945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45323</v>
      </c>
      <c r="H71" s="11">
        <v>10</v>
      </c>
      <c r="I71" s="20" t="s">
        <v>259</v>
      </c>
      <c r="J71" s="11" t="s">
        <v>261</v>
      </c>
      <c r="K71" s="11" t="s">
        <v>945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45323</v>
      </c>
      <c r="H72" s="11">
        <v>10</v>
      </c>
      <c r="I72" s="20" t="s">
        <v>259</v>
      </c>
      <c r="J72" s="11" t="s">
        <v>261</v>
      </c>
      <c r="K72" s="11" t="s">
        <v>945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45323</v>
      </c>
      <c r="H73" s="11">
        <v>10</v>
      </c>
      <c r="I73" s="20" t="s">
        <v>259</v>
      </c>
      <c r="J73" s="11" t="s">
        <v>261</v>
      </c>
      <c r="K73" s="11" t="s">
        <v>945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45323</v>
      </c>
      <c r="H74" s="11">
        <v>10</v>
      </c>
      <c r="I74" s="20" t="s">
        <v>259</v>
      </c>
      <c r="J74" s="11" t="s">
        <v>261</v>
      </c>
      <c r="K74" s="11" t="s">
        <v>945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945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945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945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945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945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945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945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945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945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945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945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945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45323</v>
      </c>
      <c r="H87" s="11">
        <v>10</v>
      </c>
      <c r="I87" s="20" t="s">
        <v>259</v>
      </c>
      <c r="J87" s="11" t="s">
        <v>261</v>
      </c>
      <c r="K87" s="11" t="s">
        <v>945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45323</v>
      </c>
      <c r="H88" s="11">
        <v>10</v>
      </c>
      <c r="I88" s="20" t="s">
        <v>259</v>
      </c>
      <c r="J88" s="11" t="s">
        <v>261</v>
      </c>
      <c r="K88" s="11" t="s">
        <v>945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45323</v>
      </c>
      <c r="H89" s="11">
        <v>10</v>
      </c>
      <c r="I89" s="20" t="s">
        <v>259</v>
      </c>
      <c r="J89" s="11" t="s">
        <v>261</v>
      </c>
      <c r="K89" s="11" t="s">
        <v>945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45323</v>
      </c>
      <c r="H90" s="11">
        <v>10</v>
      </c>
      <c r="I90" s="20" t="s">
        <v>259</v>
      </c>
      <c r="J90" s="11" t="s">
        <v>261</v>
      </c>
      <c r="K90" s="11" t="s">
        <v>945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45323</v>
      </c>
      <c r="H91" s="11">
        <v>10</v>
      </c>
      <c r="I91" s="20" t="s">
        <v>259</v>
      </c>
      <c r="J91" s="11" t="s">
        <v>261</v>
      </c>
      <c r="K91" s="11" t="s">
        <v>945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45323</v>
      </c>
      <c r="H92" s="11">
        <v>10</v>
      </c>
      <c r="I92" s="20" t="s">
        <v>259</v>
      </c>
      <c r="J92" s="11" t="s">
        <v>261</v>
      </c>
      <c r="K92" s="11" t="s">
        <v>945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45323</v>
      </c>
      <c r="H93" s="11">
        <v>10</v>
      </c>
      <c r="I93" s="20" t="s">
        <v>259</v>
      </c>
      <c r="J93" s="11" t="s">
        <v>261</v>
      </c>
      <c r="K93" s="11" t="s">
        <v>945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45323</v>
      </c>
      <c r="H94" s="11">
        <v>10</v>
      </c>
      <c r="I94" s="20" t="s">
        <v>259</v>
      </c>
      <c r="J94" s="11" t="s">
        <v>261</v>
      </c>
      <c r="K94" s="11" t="s">
        <v>945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45323</v>
      </c>
      <c r="H95" s="11">
        <v>10</v>
      </c>
      <c r="I95" s="20" t="s">
        <v>259</v>
      </c>
      <c r="J95" s="11" t="s">
        <v>261</v>
      </c>
      <c r="K95" s="11" t="s">
        <v>945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945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945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945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945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945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945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945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945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945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945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945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945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45323</v>
      </c>
      <c r="H108" s="11">
        <v>10</v>
      </c>
      <c r="I108" s="20" t="s">
        <v>259</v>
      </c>
      <c r="J108" s="11" t="s">
        <v>261</v>
      </c>
      <c r="K108" s="11" t="s">
        <v>945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45323</v>
      </c>
      <c r="H109" s="11">
        <v>10</v>
      </c>
      <c r="I109" s="20" t="s">
        <v>259</v>
      </c>
      <c r="J109" s="11" t="s">
        <v>261</v>
      </c>
      <c r="K109" s="11" t="s">
        <v>945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45323</v>
      </c>
      <c r="H110" s="11">
        <v>10</v>
      </c>
      <c r="I110" s="20" t="s">
        <v>259</v>
      </c>
      <c r="J110" s="11" t="s">
        <v>261</v>
      </c>
      <c r="K110" s="11" t="s">
        <v>945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45323</v>
      </c>
      <c r="H111" s="11">
        <v>10</v>
      </c>
      <c r="I111" s="20" t="s">
        <v>259</v>
      </c>
      <c r="J111" s="11" t="s">
        <v>261</v>
      </c>
      <c r="K111" s="11" t="s">
        <v>945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45323</v>
      </c>
      <c r="H112" s="11">
        <v>10</v>
      </c>
      <c r="I112" s="20" t="s">
        <v>259</v>
      </c>
      <c r="J112" s="11" t="s">
        <v>261</v>
      </c>
      <c r="K112" s="11" t="s">
        <v>945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45323</v>
      </c>
      <c r="H113" s="11">
        <v>10</v>
      </c>
      <c r="I113" s="20" t="s">
        <v>259</v>
      </c>
      <c r="J113" s="11" t="s">
        <v>261</v>
      </c>
      <c r="K113" s="11" t="s">
        <v>945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45323</v>
      </c>
      <c r="H114" s="11">
        <v>10</v>
      </c>
      <c r="I114" s="20" t="s">
        <v>259</v>
      </c>
      <c r="J114" s="11" t="s">
        <v>261</v>
      </c>
      <c r="K114" s="11" t="s">
        <v>945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45323</v>
      </c>
      <c r="H115" s="11">
        <v>10</v>
      </c>
      <c r="I115" s="20" t="s">
        <v>259</v>
      </c>
      <c r="J115" s="11" t="s">
        <v>261</v>
      </c>
      <c r="K115" s="11" t="s">
        <v>945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45323</v>
      </c>
      <c r="H116" s="11">
        <v>10</v>
      </c>
      <c r="I116" s="20" t="s">
        <v>259</v>
      </c>
      <c r="J116" s="11" t="s">
        <v>261</v>
      </c>
      <c r="K116" s="11" t="s">
        <v>945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945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945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945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945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945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945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945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945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945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945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945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945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945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945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945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945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945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945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945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945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945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945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945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945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945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945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945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945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945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945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945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945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945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945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945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945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945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945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945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945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945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945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945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945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945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945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945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945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945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945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945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945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945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945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945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945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945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945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945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945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945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945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945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945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945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945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945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945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945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945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945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945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945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945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945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45323</v>
      </c>
      <c r="H192" s="11">
        <v>10</v>
      </c>
      <c r="I192" s="20" t="s">
        <v>259</v>
      </c>
      <c r="J192" s="11" t="s">
        <v>261</v>
      </c>
      <c r="K192" s="11" t="s">
        <v>945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45323</v>
      </c>
      <c r="H193" s="11">
        <v>10</v>
      </c>
      <c r="I193" s="20" t="s">
        <v>259</v>
      </c>
      <c r="J193" s="11" t="s">
        <v>261</v>
      </c>
      <c r="K193" s="11" t="s">
        <v>945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45323</v>
      </c>
      <c r="H194" s="11">
        <v>10</v>
      </c>
      <c r="I194" s="20" t="s">
        <v>259</v>
      </c>
      <c r="J194" s="11" t="s">
        <v>261</v>
      </c>
      <c r="K194" s="11" t="s">
        <v>945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45323</v>
      </c>
      <c r="H195" s="11">
        <v>10</v>
      </c>
      <c r="I195" s="20" t="s">
        <v>259</v>
      </c>
      <c r="J195" s="11" t="s">
        <v>261</v>
      </c>
      <c r="K195" s="11" t="s">
        <v>945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45323</v>
      </c>
      <c r="H196" s="11">
        <v>10</v>
      </c>
      <c r="I196" s="20" t="s">
        <v>259</v>
      </c>
      <c r="J196" s="11" t="s">
        <v>261</v>
      </c>
      <c r="K196" s="11" t="s">
        <v>945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45323</v>
      </c>
      <c r="H197" s="11">
        <v>10</v>
      </c>
      <c r="I197" s="20" t="s">
        <v>259</v>
      </c>
      <c r="J197" s="11" t="s">
        <v>261</v>
      </c>
      <c r="K197" s="11" t="s">
        <v>945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45323</v>
      </c>
      <c r="H198" s="11">
        <v>10</v>
      </c>
      <c r="I198" s="20" t="s">
        <v>259</v>
      </c>
      <c r="J198" s="11" t="s">
        <v>261</v>
      </c>
      <c r="K198" s="11" t="s">
        <v>945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45323</v>
      </c>
      <c r="H199" s="11">
        <v>10</v>
      </c>
      <c r="I199" s="20" t="s">
        <v>259</v>
      </c>
      <c r="J199" s="11" t="s">
        <v>261</v>
      </c>
      <c r="K199" s="11" t="s">
        <v>945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45323</v>
      </c>
      <c r="H200" s="11">
        <v>10</v>
      </c>
      <c r="I200" s="20" t="s">
        <v>259</v>
      </c>
      <c r="J200" s="11" t="s">
        <v>261</v>
      </c>
      <c r="K200" s="11" t="s">
        <v>945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945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945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945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945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945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945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945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945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945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945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945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945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45323</v>
      </c>
      <c r="H213" s="11">
        <v>10</v>
      </c>
      <c r="I213" s="20" t="s">
        <v>259</v>
      </c>
      <c r="J213" s="11" t="s">
        <v>261</v>
      </c>
      <c r="K213" s="11" t="s">
        <v>945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45323</v>
      </c>
      <c r="H214" s="11">
        <v>10</v>
      </c>
      <c r="I214" s="20" t="s">
        <v>259</v>
      </c>
      <c r="J214" s="11" t="s">
        <v>261</v>
      </c>
      <c r="K214" s="11" t="s">
        <v>945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45323</v>
      </c>
      <c r="H215" s="11">
        <v>10</v>
      </c>
      <c r="I215" s="20" t="s">
        <v>259</v>
      </c>
      <c r="J215" s="11" t="s">
        <v>261</v>
      </c>
      <c r="K215" s="11" t="s">
        <v>945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45323</v>
      </c>
      <c r="H216" s="11">
        <v>10</v>
      </c>
      <c r="I216" s="20" t="s">
        <v>259</v>
      </c>
      <c r="J216" s="11" t="s">
        <v>261</v>
      </c>
      <c r="K216" s="11" t="s">
        <v>945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45323</v>
      </c>
      <c r="H217" s="11">
        <v>10</v>
      </c>
      <c r="I217" s="20" t="s">
        <v>259</v>
      </c>
      <c r="J217" s="11" t="s">
        <v>261</v>
      </c>
      <c r="K217" s="11" t="s">
        <v>945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45323</v>
      </c>
      <c r="H218" s="11">
        <v>10</v>
      </c>
      <c r="I218" s="20" t="s">
        <v>259</v>
      </c>
      <c r="J218" s="11" t="s">
        <v>261</v>
      </c>
      <c r="K218" s="11" t="s">
        <v>945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45323</v>
      </c>
      <c r="H219" s="11">
        <v>10</v>
      </c>
      <c r="I219" s="20" t="s">
        <v>259</v>
      </c>
      <c r="J219" s="11" t="s">
        <v>261</v>
      </c>
      <c r="K219" s="11" t="s">
        <v>945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45323</v>
      </c>
      <c r="H220" s="11">
        <v>10</v>
      </c>
      <c r="I220" s="20" t="s">
        <v>259</v>
      </c>
      <c r="J220" s="11" t="s">
        <v>261</v>
      </c>
      <c r="K220" s="11" t="s">
        <v>945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45323</v>
      </c>
      <c r="H221" s="11">
        <v>10</v>
      </c>
      <c r="I221" s="20" t="s">
        <v>259</v>
      </c>
      <c r="J221" s="11" t="s">
        <v>261</v>
      </c>
      <c r="K221" s="11" t="s">
        <v>945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945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945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945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945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945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945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945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945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945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945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945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945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45323</v>
      </c>
      <c r="H234" s="11">
        <v>10</v>
      </c>
      <c r="I234" s="20" t="s">
        <v>259</v>
      </c>
      <c r="J234" s="11" t="s">
        <v>261</v>
      </c>
      <c r="K234" s="11" t="s">
        <v>945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45323</v>
      </c>
      <c r="H235" s="11">
        <v>10</v>
      </c>
      <c r="I235" s="20" t="s">
        <v>259</v>
      </c>
      <c r="J235" s="11" t="s">
        <v>261</v>
      </c>
      <c r="K235" s="11" t="s">
        <v>945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45323</v>
      </c>
      <c r="H236" s="11">
        <v>10</v>
      </c>
      <c r="I236" s="20" t="s">
        <v>259</v>
      </c>
      <c r="J236" s="11" t="s">
        <v>261</v>
      </c>
      <c r="K236" s="11" t="s">
        <v>945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45323</v>
      </c>
      <c r="H237" s="11">
        <v>10</v>
      </c>
      <c r="I237" s="20" t="s">
        <v>259</v>
      </c>
      <c r="J237" s="11" t="s">
        <v>261</v>
      </c>
      <c r="K237" s="11" t="s">
        <v>945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45323</v>
      </c>
      <c r="H238" s="11">
        <v>10</v>
      </c>
      <c r="I238" s="20" t="s">
        <v>259</v>
      </c>
      <c r="J238" s="11" t="s">
        <v>261</v>
      </c>
      <c r="K238" s="11" t="s">
        <v>945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45323</v>
      </c>
      <c r="H239" s="11">
        <v>10</v>
      </c>
      <c r="I239" s="20" t="s">
        <v>259</v>
      </c>
      <c r="J239" s="11" t="s">
        <v>261</v>
      </c>
      <c r="K239" s="11" t="s">
        <v>945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945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945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945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945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945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945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945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945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945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945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945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945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945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945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945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945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945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945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945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945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945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945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724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945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725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945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726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945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727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945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728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945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729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945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730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945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731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945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732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945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733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945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734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945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735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945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736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945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737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945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738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945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739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945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740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945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741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945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742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945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743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945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744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945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745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945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746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945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747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945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748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945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749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945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750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945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751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945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752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945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753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945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754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945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755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945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756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945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757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945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758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945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759</v>
      </c>
      <c r="F297" s="10">
        <v>42036</v>
      </c>
      <c r="G297" s="10">
        <v>45323</v>
      </c>
      <c r="H297" s="11">
        <v>10</v>
      </c>
      <c r="I297" s="20" t="s">
        <v>259</v>
      </c>
      <c r="J297" s="11" t="s">
        <v>261</v>
      </c>
      <c r="K297" s="11" t="s">
        <v>945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760</v>
      </c>
      <c r="F298" s="10">
        <v>42036</v>
      </c>
      <c r="G298" s="10">
        <v>45323</v>
      </c>
      <c r="H298" s="11">
        <v>10</v>
      </c>
      <c r="I298" s="20" t="s">
        <v>259</v>
      </c>
      <c r="J298" s="11" t="s">
        <v>261</v>
      </c>
      <c r="K298" s="11" t="s">
        <v>945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761</v>
      </c>
      <c r="F299" s="10">
        <v>42036</v>
      </c>
      <c r="G299" s="10">
        <v>45323</v>
      </c>
      <c r="H299" s="11">
        <v>10</v>
      </c>
      <c r="I299" s="20" t="s">
        <v>259</v>
      </c>
      <c r="J299" s="11" t="s">
        <v>261</v>
      </c>
      <c r="K299" s="11" t="s">
        <v>945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762</v>
      </c>
      <c r="F300" s="10">
        <v>42036</v>
      </c>
      <c r="G300" s="10">
        <v>45323</v>
      </c>
      <c r="H300" s="11">
        <v>10</v>
      </c>
      <c r="I300" s="20" t="s">
        <v>259</v>
      </c>
      <c r="J300" s="11" t="s">
        <v>261</v>
      </c>
      <c r="K300" s="11" t="s">
        <v>945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763</v>
      </c>
      <c r="F301" s="10">
        <v>42036</v>
      </c>
      <c r="G301" s="10">
        <v>45323</v>
      </c>
      <c r="H301" s="11">
        <v>10</v>
      </c>
      <c r="I301" s="20" t="s">
        <v>259</v>
      </c>
      <c r="J301" s="11" t="s">
        <v>261</v>
      </c>
      <c r="K301" s="11" t="s">
        <v>945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764</v>
      </c>
      <c r="F302" s="10">
        <v>42036</v>
      </c>
      <c r="G302" s="10">
        <v>45323</v>
      </c>
      <c r="H302" s="11">
        <v>10</v>
      </c>
      <c r="I302" s="20" t="s">
        <v>259</v>
      </c>
      <c r="J302" s="11" t="s">
        <v>261</v>
      </c>
      <c r="K302" s="11" t="s">
        <v>945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765</v>
      </c>
      <c r="F303" s="10">
        <v>42036</v>
      </c>
      <c r="G303" s="10">
        <v>45323</v>
      </c>
      <c r="H303" s="11">
        <v>10</v>
      </c>
      <c r="I303" s="20" t="s">
        <v>259</v>
      </c>
      <c r="J303" s="11" t="s">
        <v>261</v>
      </c>
      <c r="K303" s="11" t="s">
        <v>945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766</v>
      </c>
      <c r="F304" s="10">
        <v>42036</v>
      </c>
      <c r="G304" s="10">
        <v>45323</v>
      </c>
      <c r="H304" s="11">
        <v>10</v>
      </c>
      <c r="I304" s="20" t="s">
        <v>259</v>
      </c>
      <c r="J304" s="11" t="s">
        <v>261</v>
      </c>
      <c r="K304" s="11" t="s">
        <v>945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767</v>
      </c>
      <c r="F305" s="10">
        <v>42036</v>
      </c>
      <c r="G305" s="10">
        <v>45323</v>
      </c>
      <c r="H305" s="11">
        <v>10</v>
      </c>
      <c r="I305" s="20" t="s">
        <v>259</v>
      </c>
      <c r="J305" s="11" t="s">
        <v>261</v>
      </c>
      <c r="K305" s="11" t="s">
        <v>945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768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945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769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945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770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945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771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945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772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945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773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945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774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945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775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945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776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945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777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945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778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945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779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945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780</v>
      </c>
      <c r="F318" s="10">
        <v>42036</v>
      </c>
      <c r="G318" s="10">
        <v>45323</v>
      </c>
      <c r="H318" s="11">
        <v>10</v>
      </c>
      <c r="I318" s="20" t="s">
        <v>259</v>
      </c>
      <c r="J318" s="11" t="s">
        <v>261</v>
      </c>
      <c r="K318" s="11" t="s">
        <v>945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781</v>
      </c>
      <c r="F319" s="10">
        <v>42036</v>
      </c>
      <c r="G319" s="10">
        <v>45323</v>
      </c>
      <c r="H319" s="11">
        <v>10</v>
      </c>
      <c r="I319" s="20" t="s">
        <v>259</v>
      </c>
      <c r="J319" s="11" t="s">
        <v>261</v>
      </c>
      <c r="K319" s="11" t="s">
        <v>945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782</v>
      </c>
      <c r="F320" s="10">
        <v>42036</v>
      </c>
      <c r="G320" s="10">
        <v>45323</v>
      </c>
      <c r="H320" s="11">
        <v>10</v>
      </c>
      <c r="I320" s="20" t="s">
        <v>259</v>
      </c>
      <c r="J320" s="11" t="s">
        <v>261</v>
      </c>
      <c r="K320" s="11" t="s">
        <v>945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783</v>
      </c>
      <c r="F321" s="10">
        <v>42036</v>
      </c>
      <c r="G321" s="10">
        <v>45323</v>
      </c>
      <c r="H321" s="11">
        <v>10</v>
      </c>
      <c r="I321" s="20" t="s">
        <v>259</v>
      </c>
      <c r="J321" s="11" t="s">
        <v>261</v>
      </c>
      <c r="K321" s="11" t="s">
        <v>945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784</v>
      </c>
      <c r="F322" s="10">
        <v>42036</v>
      </c>
      <c r="G322" s="10">
        <v>45323</v>
      </c>
      <c r="H322" s="11">
        <v>10</v>
      </c>
      <c r="I322" s="20" t="s">
        <v>259</v>
      </c>
      <c r="J322" s="11" t="s">
        <v>261</v>
      </c>
      <c r="K322" s="11" t="s">
        <v>945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785</v>
      </c>
      <c r="F323" s="10">
        <v>42036</v>
      </c>
      <c r="G323" s="10">
        <v>45323</v>
      </c>
      <c r="H323" s="11">
        <v>10</v>
      </c>
      <c r="I323" s="20" t="s">
        <v>259</v>
      </c>
      <c r="J323" s="11" t="s">
        <v>261</v>
      </c>
      <c r="K323" s="11" t="s">
        <v>945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786</v>
      </c>
      <c r="F324" s="10">
        <v>42036</v>
      </c>
      <c r="G324" s="10">
        <v>45323</v>
      </c>
      <c r="H324" s="11">
        <v>10</v>
      </c>
      <c r="I324" s="20" t="s">
        <v>259</v>
      </c>
      <c r="J324" s="11" t="s">
        <v>261</v>
      </c>
      <c r="K324" s="11" t="s">
        <v>945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787</v>
      </c>
      <c r="F325" s="10">
        <v>42036</v>
      </c>
      <c r="G325" s="10">
        <v>45323</v>
      </c>
      <c r="H325" s="11">
        <v>10</v>
      </c>
      <c r="I325" s="20" t="s">
        <v>259</v>
      </c>
      <c r="J325" s="11" t="s">
        <v>261</v>
      </c>
      <c r="K325" s="11" t="s">
        <v>945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788</v>
      </c>
      <c r="F326" s="10">
        <v>42036</v>
      </c>
      <c r="G326" s="10">
        <v>45323</v>
      </c>
      <c r="H326" s="11">
        <v>10</v>
      </c>
      <c r="I326" s="20" t="s">
        <v>259</v>
      </c>
      <c r="J326" s="11" t="s">
        <v>261</v>
      </c>
      <c r="K326" s="11" t="s">
        <v>945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789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945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790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945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791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945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792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945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793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945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794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945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795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945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796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945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797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945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798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945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799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945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800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945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801</v>
      </c>
      <c r="F339" s="10">
        <v>42036</v>
      </c>
      <c r="G339" s="10">
        <v>45323</v>
      </c>
      <c r="H339" s="11">
        <v>10</v>
      </c>
      <c r="I339" s="20" t="s">
        <v>259</v>
      </c>
      <c r="J339" s="11" t="s">
        <v>261</v>
      </c>
      <c r="K339" s="11" t="s">
        <v>945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802</v>
      </c>
      <c r="F340" s="10">
        <v>42036</v>
      </c>
      <c r="G340" s="10">
        <v>45323</v>
      </c>
      <c r="H340" s="11">
        <v>10</v>
      </c>
      <c r="I340" s="20" t="s">
        <v>259</v>
      </c>
      <c r="J340" s="11" t="s">
        <v>261</v>
      </c>
      <c r="K340" s="11" t="s">
        <v>945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803</v>
      </c>
      <c r="F341" s="10">
        <v>42036</v>
      </c>
      <c r="G341" s="10">
        <v>45323</v>
      </c>
      <c r="H341" s="11">
        <v>10</v>
      </c>
      <c r="I341" s="20" t="s">
        <v>259</v>
      </c>
      <c r="J341" s="11" t="s">
        <v>261</v>
      </c>
      <c r="K341" s="11" t="s">
        <v>945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804</v>
      </c>
      <c r="F342" s="10">
        <v>42036</v>
      </c>
      <c r="G342" s="10">
        <v>45323</v>
      </c>
      <c r="H342" s="11">
        <v>10</v>
      </c>
      <c r="I342" s="20" t="s">
        <v>259</v>
      </c>
      <c r="J342" s="11" t="s">
        <v>261</v>
      </c>
      <c r="K342" s="11" t="s">
        <v>945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805</v>
      </c>
      <c r="F343" s="10">
        <v>42036</v>
      </c>
      <c r="G343" s="10">
        <v>45323</v>
      </c>
      <c r="H343" s="11">
        <v>10</v>
      </c>
      <c r="I343" s="20" t="s">
        <v>259</v>
      </c>
      <c r="J343" s="11" t="s">
        <v>261</v>
      </c>
      <c r="K343" s="11" t="s">
        <v>945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806</v>
      </c>
      <c r="F344" s="10">
        <v>42036</v>
      </c>
      <c r="G344" s="10">
        <v>45323</v>
      </c>
      <c r="H344" s="11">
        <v>10</v>
      </c>
      <c r="I344" s="20" t="s">
        <v>259</v>
      </c>
      <c r="J344" s="11" t="s">
        <v>261</v>
      </c>
      <c r="K344" s="11" t="s">
        <v>945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807</v>
      </c>
      <c r="F345" s="10">
        <v>42036</v>
      </c>
      <c r="G345" s="10">
        <v>45323</v>
      </c>
      <c r="H345" s="11">
        <v>10</v>
      </c>
      <c r="I345" s="20" t="s">
        <v>259</v>
      </c>
      <c r="J345" s="11" t="s">
        <v>261</v>
      </c>
      <c r="K345" s="11" t="s">
        <v>945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808</v>
      </c>
      <c r="F346" s="10">
        <v>42036</v>
      </c>
      <c r="G346" s="10">
        <v>45323</v>
      </c>
      <c r="H346" s="11">
        <v>10</v>
      </c>
      <c r="I346" s="20" t="s">
        <v>259</v>
      </c>
      <c r="J346" s="11" t="s">
        <v>261</v>
      </c>
      <c r="K346" s="11" t="s">
        <v>945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809</v>
      </c>
      <c r="F347" s="10">
        <v>42036</v>
      </c>
      <c r="G347" s="10">
        <v>45323</v>
      </c>
      <c r="H347" s="11">
        <v>10</v>
      </c>
      <c r="I347" s="20" t="s">
        <v>259</v>
      </c>
      <c r="J347" s="11" t="s">
        <v>261</v>
      </c>
      <c r="K347" s="11" t="s">
        <v>945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810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945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811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945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812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945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813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945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814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945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815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945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816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945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817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945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818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945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819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945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820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945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821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945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822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945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823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945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824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945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825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945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826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945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827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945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828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945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829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945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830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945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831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945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832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945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833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945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834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945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835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945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836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945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837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945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838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945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839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945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840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945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841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945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842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945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843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945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844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945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845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945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846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945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847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945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848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945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849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945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850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945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851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945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852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945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853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945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854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945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855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945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856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945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857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945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858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945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859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945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860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945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861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945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862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945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863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945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864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945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865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945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866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945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867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945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868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945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869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945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870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945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871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945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872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945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873</v>
      </c>
      <c r="F411" s="10">
        <v>42036</v>
      </c>
      <c r="G411" s="10">
        <v>45323</v>
      </c>
      <c r="H411" s="11">
        <v>10</v>
      </c>
      <c r="I411" s="20" t="s">
        <v>259</v>
      </c>
      <c r="J411" s="11" t="s">
        <v>261</v>
      </c>
      <c r="K411" s="11" t="s">
        <v>945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874</v>
      </c>
      <c r="F412" s="10">
        <v>42036</v>
      </c>
      <c r="G412" s="10">
        <v>45323</v>
      </c>
      <c r="H412" s="11">
        <v>10</v>
      </c>
      <c r="I412" s="20" t="s">
        <v>259</v>
      </c>
      <c r="J412" s="11" t="s">
        <v>261</v>
      </c>
      <c r="K412" s="11" t="s">
        <v>945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875</v>
      </c>
      <c r="F413" s="10">
        <v>42036</v>
      </c>
      <c r="G413" s="10">
        <v>45323</v>
      </c>
      <c r="H413" s="11">
        <v>10</v>
      </c>
      <c r="I413" s="20" t="s">
        <v>259</v>
      </c>
      <c r="J413" s="11" t="s">
        <v>261</v>
      </c>
      <c r="K413" s="11" t="s">
        <v>945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876</v>
      </c>
      <c r="F414" s="10">
        <v>42036</v>
      </c>
      <c r="G414" s="10">
        <v>45323</v>
      </c>
      <c r="H414" s="11">
        <v>10</v>
      </c>
      <c r="I414" s="20" t="s">
        <v>259</v>
      </c>
      <c r="J414" s="11" t="s">
        <v>261</v>
      </c>
      <c r="K414" s="11" t="s">
        <v>945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877</v>
      </c>
      <c r="F415" s="10">
        <v>42036</v>
      </c>
      <c r="G415" s="10">
        <v>45323</v>
      </c>
      <c r="H415" s="11">
        <v>10</v>
      </c>
      <c r="I415" s="20" t="s">
        <v>259</v>
      </c>
      <c r="J415" s="11" t="s">
        <v>261</v>
      </c>
      <c r="K415" s="11" t="s">
        <v>945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878</v>
      </c>
      <c r="F416" s="10">
        <v>42036</v>
      </c>
      <c r="G416" s="10">
        <v>45323</v>
      </c>
      <c r="H416" s="11">
        <v>10</v>
      </c>
      <c r="I416" s="20" t="s">
        <v>259</v>
      </c>
      <c r="J416" s="11" t="s">
        <v>261</v>
      </c>
      <c r="K416" s="11" t="s">
        <v>945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879</v>
      </c>
      <c r="F417" s="10">
        <v>42036</v>
      </c>
      <c r="G417" s="10">
        <v>45323</v>
      </c>
      <c r="H417" s="11">
        <v>10</v>
      </c>
      <c r="I417" s="20" t="s">
        <v>259</v>
      </c>
      <c r="J417" s="11" t="s">
        <v>261</v>
      </c>
      <c r="K417" s="11" t="s">
        <v>945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880</v>
      </c>
      <c r="F418" s="10">
        <v>42036</v>
      </c>
      <c r="G418" s="10">
        <v>45323</v>
      </c>
      <c r="H418" s="11">
        <v>10</v>
      </c>
      <c r="I418" s="20" t="s">
        <v>259</v>
      </c>
      <c r="J418" s="11" t="s">
        <v>261</v>
      </c>
      <c r="K418" s="11" t="s">
        <v>945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881</v>
      </c>
      <c r="F419" s="10">
        <v>42036</v>
      </c>
      <c r="G419" s="10">
        <v>45323</v>
      </c>
      <c r="H419" s="11">
        <v>10</v>
      </c>
      <c r="I419" s="20" t="s">
        <v>259</v>
      </c>
      <c r="J419" s="11" t="s">
        <v>261</v>
      </c>
      <c r="K419" s="11" t="s">
        <v>945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882</v>
      </c>
      <c r="F420" s="10">
        <v>42036</v>
      </c>
      <c r="G420" s="10">
        <v>45323</v>
      </c>
      <c r="H420" s="11">
        <v>10</v>
      </c>
      <c r="I420" s="20" t="s">
        <v>259</v>
      </c>
      <c r="J420" s="11" t="s">
        <v>261</v>
      </c>
      <c r="K420" s="11" t="s">
        <v>945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883</v>
      </c>
      <c r="F421" s="10">
        <v>42036</v>
      </c>
      <c r="G421" s="10">
        <v>45323</v>
      </c>
      <c r="H421" s="11">
        <v>10</v>
      </c>
      <c r="I421" s="20" t="s">
        <v>259</v>
      </c>
      <c r="J421" s="11" t="s">
        <v>261</v>
      </c>
      <c r="K421" s="11" t="s">
        <v>945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884</v>
      </c>
      <c r="F422" s="10">
        <v>42036</v>
      </c>
      <c r="G422" s="10">
        <v>45323</v>
      </c>
      <c r="H422" s="11">
        <v>10</v>
      </c>
      <c r="I422" s="20" t="s">
        <v>259</v>
      </c>
      <c r="J422" s="11" t="s">
        <v>261</v>
      </c>
      <c r="K422" s="11" t="s">
        <v>945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885</v>
      </c>
      <c r="F423" s="10">
        <v>42036</v>
      </c>
      <c r="G423" s="10">
        <v>45323</v>
      </c>
      <c r="H423" s="11">
        <v>10</v>
      </c>
      <c r="I423" s="20" t="s">
        <v>259</v>
      </c>
      <c r="J423" s="11" t="s">
        <v>261</v>
      </c>
      <c r="K423" s="11" t="s">
        <v>945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886</v>
      </c>
      <c r="F424" s="10">
        <v>42036</v>
      </c>
      <c r="G424" s="10">
        <v>45323</v>
      </c>
      <c r="H424" s="11">
        <v>10</v>
      </c>
      <c r="I424" s="20" t="s">
        <v>259</v>
      </c>
      <c r="J424" s="11" t="s">
        <v>261</v>
      </c>
      <c r="K424" s="11" t="s">
        <v>945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887</v>
      </c>
      <c r="F425" s="10">
        <v>42036</v>
      </c>
      <c r="G425" s="10">
        <v>45323</v>
      </c>
      <c r="H425" s="11">
        <v>10</v>
      </c>
      <c r="I425" s="20" t="s">
        <v>259</v>
      </c>
      <c r="J425" s="11" t="s">
        <v>261</v>
      </c>
      <c r="K425" s="11" t="s">
        <v>945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888</v>
      </c>
      <c r="F426" s="10">
        <v>42036</v>
      </c>
      <c r="G426" s="10">
        <v>45323</v>
      </c>
      <c r="H426" s="11">
        <v>10</v>
      </c>
      <c r="I426" s="20" t="s">
        <v>259</v>
      </c>
      <c r="J426" s="11" t="s">
        <v>261</v>
      </c>
      <c r="K426" s="11" t="s">
        <v>945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889</v>
      </c>
      <c r="F427" s="10">
        <v>42036</v>
      </c>
      <c r="G427" s="10">
        <v>45323</v>
      </c>
      <c r="H427" s="11">
        <v>10</v>
      </c>
      <c r="I427" s="20" t="s">
        <v>259</v>
      </c>
      <c r="J427" s="11" t="s">
        <v>261</v>
      </c>
      <c r="K427" s="11" t="s">
        <v>945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890</v>
      </c>
      <c r="F428" s="10">
        <v>42036</v>
      </c>
      <c r="G428" s="10">
        <v>45323</v>
      </c>
      <c r="H428" s="11">
        <v>10</v>
      </c>
      <c r="I428" s="20" t="s">
        <v>259</v>
      </c>
      <c r="J428" s="11" t="s">
        <v>261</v>
      </c>
      <c r="K428" s="11" t="s">
        <v>945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891</v>
      </c>
      <c r="F429" s="10">
        <v>42036</v>
      </c>
      <c r="G429" s="10">
        <v>45323</v>
      </c>
      <c r="H429" s="11">
        <v>10</v>
      </c>
      <c r="I429" s="20" t="s">
        <v>259</v>
      </c>
      <c r="J429" s="11" t="s">
        <v>261</v>
      </c>
      <c r="K429" s="11" t="s">
        <v>945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892</v>
      </c>
      <c r="F430" s="10">
        <v>42036</v>
      </c>
      <c r="G430" s="10">
        <v>45323</v>
      </c>
      <c r="H430" s="11">
        <v>10</v>
      </c>
      <c r="I430" s="20" t="s">
        <v>259</v>
      </c>
      <c r="J430" s="11" t="s">
        <v>261</v>
      </c>
      <c r="K430" s="11" t="s">
        <v>945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893</v>
      </c>
      <c r="F431" s="10">
        <v>42036</v>
      </c>
      <c r="G431" s="10">
        <v>45323</v>
      </c>
      <c r="H431" s="11">
        <v>10</v>
      </c>
      <c r="I431" s="20" t="s">
        <v>259</v>
      </c>
      <c r="J431" s="11" t="s">
        <v>261</v>
      </c>
      <c r="K431" s="11" t="s">
        <v>945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894</v>
      </c>
      <c r="F432" s="10">
        <v>42036</v>
      </c>
      <c r="G432" s="10">
        <v>45323</v>
      </c>
      <c r="H432" s="11">
        <v>10</v>
      </c>
      <c r="I432" s="20" t="s">
        <v>259</v>
      </c>
      <c r="J432" s="11" t="s">
        <v>261</v>
      </c>
      <c r="K432" s="11" t="s">
        <v>945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895</v>
      </c>
      <c r="F433" s="10">
        <v>42036</v>
      </c>
      <c r="G433" s="10">
        <v>45323</v>
      </c>
      <c r="H433" s="11">
        <v>10</v>
      </c>
      <c r="I433" s="20" t="s">
        <v>259</v>
      </c>
      <c r="J433" s="11" t="s">
        <v>261</v>
      </c>
      <c r="K433" s="11" t="s">
        <v>945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896</v>
      </c>
      <c r="F434" s="10">
        <v>42036</v>
      </c>
      <c r="G434" s="10">
        <v>45323</v>
      </c>
      <c r="H434" s="11">
        <v>10</v>
      </c>
      <c r="I434" s="20" t="s">
        <v>259</v>
      </c>
      <c r="J434" s="11" t="s">
        <v>261</v>
      </c>
      <c r="K434" s="11" t="s">
        <v>945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897</v>
      </c>
      <c r="F435" s="10">
        <v>42036</v>
      </c>
      <c r="G435" s="10">
        <v>45323</v>
      </c>
      <c r="H435" s="11">
        <v>10</v>
      </c>
      <c r="I435" s="20" t="s">
        <v>259</v>
      </c>
      <c r="J435" s="11" t="s">
        <v>261</v>
      </c>
      <c r="K435" s="11" t="s">
        <v>945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898</v>
      </c>
      <c r="F436" s="10">
        <v>42036</v>
      </c>
      <c r="G436" s="10">
        <v>45323</v>
      </c>
      <c r="H436" s="11">
        <v>10</v>
      </c>
      <c r="I436" s="20" t="s">
        <v>259</v>
      </c>
      <c r="J436" s="11" t="s">
        <v>261</v>
      </c>
      <c r="K436" s="11" t="s">
        <v>945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899</v>
      </c>
      <c r="F437" s="10">
        <v>42036</v>
      </c>
      <c r="G437" s="10">
        <v>45323</v>
      </c>
      <c r="H437" s="11">
        <v>10</v>
      </c>
      <c r="I437" s="20" t="s">
        <v>259</v>
      </c>
      <c r="J437" s="11" t="s">
        <v>261</v>
      </c>
      <c r="K437" s="11" t="s">
        <v>945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900</v>
      </c>
      <c r="F438" s="10">
        <v>42036</v>
      </c>
      <c r="G438" s="10">
        <v>45323</v>
      </c>
      <c r="H438" s="11">
        <v>10</v>
      </c>
      <c r="I438" s="20" t="s">
        <v>259</v>
      </c>
      <c r="J438" s="11" t="s">
        <v>261</v>
      </c>
      <c r="K438" s="11" t="s">
        <v>945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901</v>
      </c>
      <c r="F439" s="10">
        <v>42036</v>
      </c>
      <c r="G439" s="10">
        <v>45323</v>
      </c>
      <c r="H439" s="11">
        <v>10</v>
      </c>
      <c r="I439" s="20" t="s">
        <v>259</v>
      </c>
      <c r="J439" s="11" t="s">
        <v>261</v>
      </c>
      <c r="K439" s="11" t="s">
        <v>945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902</v>
      </c>
      <c r="F440" s="10">
        <v>42036</v>
      </c>
      <c r="G440" s="10">
        <v>45323</v>
      </c>
      <c r="H440" s="11">
        <v>10</v>
      </c>
      <c r="I440" s="20" t="s">
        <v>259</v>
      </c>
      <c r="J440" s="11" t="s">
        <v>261</v>
      </c>
      <c r="K440" s="11" t="s">
        <v>945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903</v>
      </c>
      <c r="F441" s="10">
        <v>42036</v>
      </c>
      <c r="G441" s="10">
        <v>45323</v>
      </c>
      <c r="H441" s="11">
        <v>10</v>
      </c>
      <c r="I441" s="20" t="s">
        <v>259</v>
      </c>
      <c r="J441" s="11" t="s">
        <v>261</v>
      </c>
      <c r="K441" s="11" t="s">
        <v>945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904</v>
      </c>
      <c r="F442" s="10">
        <v>42036</v>
      </c>
      <c r="G442" s="10">
        <v>45323</v>
      </c>
      <c r="H442" s="11">
        <v>10</v>
      </c>
      <c r="I442" s="20" t="s">
        <v>259</v>
      </c>
      <c r="J442" s="11" t="s">
        <v>261</v>
      </c>
      <c r="K442" s="11" t="s">
        <v>945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905</v>
      </c>
      <c r="F443" s="10">
        <v>42036</v>
      </c>
      <c r="G443" s="10">
        <v>45323</v>
      </c>
      <c r="H443" s="11">
        <v>10</v>
      </c>
      <c r="I443" s="20" t="s">
        <v>259</v>
      </c>
      <c r="J443" s="11" t="s">
        <v>261</v>
      </c>
      <c r="K443" s="11" t="s">
        <v>945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906</v>
      </c>
      <c r="F444" s="10">
        <v>42036</v>
      </c>
      <c r="G444" s="10">
        <v>45323</v>
      </c>
      <c r="H444" s="11">
        <v>10</v>
      </c>
      <c r="I444" s="20" t="s">
        <v>259</v>
      </c>
      <c r="J444" s="11" t="s">
        <v>261</v>
      </c>
      <c r="K444" s="11" t="s">
        <v>945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907</v>
      </c>
      <c r="F445" s="10">
        <v>42036</v>
      </c>
      <c r="G445" s="10">
        <v>45323</v>
      </c>
      <c r="H445" s="11">
        <v>10</v>
      </c>
      <c r="I445" s="20" t="s">
        <v>259</v>
      </c>
      <c r="J445" s="11" t="s">
        <v>261</v>
      </c>
      <c r="K445" s="11" t="s">
        <v>945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908</v>
      </c>
      <c r="F446" s="10">
        <v>42036</v>
      </c>
      <c r="G446" s="10">
        <v>45323</v>
      </c>
      <c r="H446" s="11">
        <v>10</v>
      </c>
      <c r="I446" s="20" t="s">
        <v>259</v>
      </c>
      <c r="J446" s="11" t="s">
        <v>261</v>
      </c>
      <c r="K446" s="11" t="s">
        <v>945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909</v>
      </c>
      <c r="F447" s="10">
        <v>42036</v>
      </c>
      <c r="G447" s="10">
        <v>45323</v>
      </c>
      <c r="H447" s="11">
        <v>10</v>
      </c>
      <c r="I447" s="20" t="s">
        <v>259</v>
      </c>
      <c r="J447" s="11" t="s">
        <v>261</v>
      </c>
      <c r="K447" s="11" t="s">
        <v>945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910</v>
      </c>
      <c r="F448" s="10">
        <v>42036</v>
      </c>
      <c r="G448" s="10">
        <v>45323</v>
      </c>
      <c r="H448" s="11">
        <v>10</v>
      </c>
      <c r="I448" s="20" t="s">
        <v>259</v>
      </c>
      <c r="J448" s="11" t="s">
        <v>261</v>
      </c>
      <c r="K448" s="11" t="s">
        <v>945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911</v>
      </c>
      <c r="F449" s="10">
        <v>42036</v>
      </c>
      <c r="G449" s="10">
        <v>45323</v>
      </c>
      <c r="H449" s="11">
        <v>10</v>
      </c>
      <c r="I449" s="20" t="s">
        <v>259</v>
      </c>
      <c r="J449" s="11" t="s">
        <v>261</v>
      </c>
      <c r="K449" s="11" t="s">
        <v>945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912</v>
      </c>
      <c r="F450" s="10">
        <v>42036</v>
      </c>
      <c r="G450" s="10">
        <v>45323</v>
      </c>
      <c r="H450" s="11">
        <v>10</v>
      </c>
      <c r="I450" s="20" t="s">
        <v>259</v>
      </c>
      <c r="J450" s="11" t="s">
        <v>261</v>
      </c>
      <c r="K450" s="11" t="s">
        <v>945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913</v>
      </c>
      <c r="F451" s="10">
        <v>42036</v>
      </c>
      <c r="G451" s="10">
        <v>45323</v>
      </c>
      <c r="H451" s="11">
        <v>10</v>
      </c>
      <c r="I451" s="20" t="s">
        <v>259</v>
      </c>
      <c r="J451" s="11" t="s">
        <v>261</v>
      </c>
      <c r="K451" s="11" t="s">
        <v>945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914</v>
      </c>
      <c r="F452" s="10">
        <v>42036</v>
      </c>
      <c r="G452" s="10">
        <v>45323</v>
      </c>
      <c r="H452" s="11">
        <v>10</v>
      </c>
      <c r="I452" s="20" t="s">
        <v>259</v>
      </c>
      <c r="J452" s="11" t="s">
        <v>261</v>
      </c>
      <c r="K452" s="11" t="s">
        <v>945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915</v>
      </c>
      <c r="F453" s="10">
        <v>42036</v>
      </c>
      <c r="G453" s="10">
        <v>45323</v>
      </c>
      <c r="H453" s="11">
        <v>10</v>
      </c>
      <c r="I453" s="20" t="s">
        <v>259</v>
      </c>
      <c r="J453" s="11" t="s">
        <v>261</v>
      </c>
      <c r="K453" s="11" t="s">
        <v>945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916</v>
      </c>
      <c r="F454" s="10">
        <v>42036</v>
      </c>
      <c r="G454" s="10">
        <v>45323</v>
      </c>
      <c r="H454" s="11">
        <v>10</v>
      </c>
      <c r="I454" s="20" t="s">
        <v>259</v>
      </c>
      <c r="J454" s="11" t="s">
        <v>261</v>
      </c>
      <c r="K454" s="11" t="s">
        <v>945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917</v>
      </c>
      <c r="F455" s="10">
        <v>42036</v>
      </c>
      <c r="G455" s="10">
        <v>45323</v>
      </c>
      <c r="H455" s="11">
        <v>10</v>
      </c>
      <c r="I455" s="20" t="s">
        <v>259</v>
      </c>
      <c r="J455" s="11" t="s">
        <v>261</v>
      </c>
      <c r="K455" s="11" t="s">
        <v>945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918</v>
      </c>
      <c r="F456" s="10">
        <v>42036</v>
      </c>
      <c r="G456" s="10">
        <v>45323</v>
      </c>
      <c r="H456" s="11">
        <v>10</v>
      </c>
      <c r="I456" s="20" t="s">
        <v>259</v>
      </c>
      <c r="J456" s="11" t="s">
        <v>261</v>
      </c>
      <c r="K456" s="11" t="s">
        <v>945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919</v>
      </c>
      <c r="F457" s="10">
        <v>42036</v>
      </c>
      <c r="G457" s="10">
        <v>45323</v>
      </c>
      <c r="H457" s="11">
        <v>10</v>
      </c>
      <c r="I457" s="20" t="s">
        <v>259</v>
      </c>
      <c r="J457" s="11" t="s">
        <v>261</v>
      </c>
      <c r="K457" s="11" t="s">
        <v>945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920</v>
      </c>
      <c r="F458" s="10">
        <v>42036</v>
      </c>
      <c r="G458" s="10">
        <v>45323</v>
      </c>
      <c r="H458" s="11">
        <v>10</v>
      </c>
      <c r="I458" s="20" t="s">
        <v>259</v>
      </c>
      <c r="J458" s="11" t="s">
        <v>261</v>
      </c>
      <c r="K458" s="11" t="s">
        <v>945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921</v>
      </c>
      <c r="F459" s="10">
        <v>42036</v>
      </c>
      <c r="G459" s="10">
        <v>45323</v>
      </c>
      <c r="H459" s="11">
        <v>10</v>
      </c>
      <c r="I459" s="20" t="s">
        <v>259</v>
      </c>
      <c r="J459" s="11" t="s">
        <v>261</v>
      </c>
      <c r="K459" s="11" t="s">
        <v>945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922</v>
      </c>
      <c r="F460" s="10">
        <v>42036</v>
      </c>
      <c r="G460" s="10">
        <v>45323</v>
      </c>
      <c r="H460" s="11">
        <v>10</v>
      </c>
      <c r="I460" s="20" t="s">
        <v>259</v>
      </c>
      <c r="J460" s="11" t="s">
        <v>261</v>
      </c>
      <c r="K460" s="11" t="s">
        <v>945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923</v>
      </c>
      <c r="F461" s="10">
        <v>42036</v>
      </c>
      <c r="G461" s="10">
        <v>45323</v>
      </c>
      <c r="H461" s="11">
        <v>10</v>
      </c>
      <c r="I461" s="20" t="s">
        <v>259</v>
      </c>
      <c r="J461" s="11" t="s">
        <v>261</v>
      </c>
      <c r="K461" s="11" t="s">
        <v>945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924</v>
      </c>
      <c r="F462" s="10">
        <v>42036</v>
      </c>
      <c r="G462" s="10">
        <v>45323</v>
      </c>
      <c r="H462" s="11">
        <v>10</v>
      </c>
      <c r="I462" s="20" t="s">
        <v>259</v>
      </c>
      <c r="J462" s="11" t="s">
        <v>261</v>
      </c>
      <c r="K462" s="11" t="s">
        <v>945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925</v>
      </c>
      <c r="F463" s="10">
        <v>42036</v>
      </c>
      <c r="G463" s="10">
        <v>45323</v>
      </c>
      <c r="H463" s="11">
        <v>10</v>
      </c>
      <c r="I463" s="20" t="s">
        <v>259</v>
      </c>
      <c r="J463" s="11" t="s">
        <v>261</v>
      </c>
      <c r="K463" s="11" t="s">
        <v>945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926</v>
      </c>
      <c r="F464" s="10">
        <v>42036</v>
      </c>
      <c r="G464" s="10">
        <v>45323</v>
      </c>
      <c r="H464" s="11">
        <v>10</v>
      </c>
      <c r="I464" s="20" t="s">
        <v>259</v>
      </c>
      <c r="J464" s="11" t="s">
        <v>261</v>
      </c>
      <c r="K464" s="11" t="s">
        <v>945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927</v>
      </c>
      <c r="F465" s="10">
        <v>42036</v>
      </c>
      <c r="G465" s="10">
        <v>45323</v>
      </c>
      <c r="H465" s="11">
        <v>10</v>
      </c>
      <c r="I465" s="20" t="s">
        <v>259</v>
      </c>
      <c r="J465" s="11" t="s">
        <v>261</v>
      </c>
      <c r="K465" s="11" t="s">
        <v>945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928</v>
      </c>
      <c r="F466" s="10">
        <v>42036</v>
      </c>
      <c r="G466" s="10">
        <v>45323</v>
      </c>
      <c r="H466" s="11">
        <v>10</v>
      </c>
      <c r="I466" s="20" t="s">
        <v>259</v>
      </c>
      <c r="J466" s="11" t="s">
        <v>261</v>
      </c>
      <c r="K466" s="11" t="s">
        <v>945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929</v>
      </c>
      <c r="F467" s="10">
        <v>42036</v>
      </c>
      <c r="G467" s="10">
        <v>45323</v>
      </c>
      <c r="H467" s="11">
        <v>10</v>
      </c>
      <c r="I467" s="20" t="s">
        <v>259</v>
      </c>
      <c r="J467" s="11" t="s">
        <v>261</v>
      </c>
      <c r="K467" s="11" t="s">
        <v>945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930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945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931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945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932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945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933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945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934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945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935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945</v>
      </c>
      <c r="L473" s="11">
        <v>2</v>
      </c>
    </row>
    <row r="475" spans="1:12">
      <c r="A475" s="11" t="s">
        <v>944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0042R" display="A125190042R" xr:uid="{00000000-0004-0000-0000-000001000000}"/>
    <hyperlink ref="E13" location="A125194794C" display="A125194794C" xr:uid="{00000000-0004-0000-0000-000002000000}"/>
    <hyperlink ref="E14" location="A125192418L" display="A125192418L" xr:uid="{00000000-0004-0000-0000-000003000000}"/>
    <hyperlink ref="E15" location="A125190022F" display="A125190022F" xr:uid="{00000000-0004-0000-0000-000004000000}"/>
    <hyperlink ref="E16" location="A125194774V" display="A125194774V" xr:uid="{00000000-0004-0000-0000-000005000000}"/>
    <hyperlink ref="E17" location="A125192398R" display="A125192398R" xr:uid="{00000000-0004-0000-0000-000006000000}"/>
    <hyperlink ref="E18" location="A125190046X" display="A125190046X" xr:uid="{00000000-0004-0000-0000-000007000000}"/>
    <hyperlink ref="E19" location="A125194798L" display="A125194798L" xr:uid="{00000000-0004-0000-0000-000008000000}"/>
    <hyperlink ref="E20" location="A125192422C" display="A125192422C" xr:uid="{00000000-0004-0000-0000-000009000000}"/>
    <hyperlink ref="E21" location="A125190050R" display="A125190050R" xr:uid="{00000000-0004-0000-0000-00000A000000}"/>
    <hyperlink ref="E22" location="A125194802T" display="A125194802T" xr:uid="{00000000-0004-0000-0000-00000B000000}"/>
    <hyperlink ref="E23" location="A125192426L" display="A125192426L" xr:uid="{00000000-0004-0000-0000-00000C000000}"/>
    <hyperlink ref="E24" location="A125190026R" display="A125190026R" xr:uid="{00000000-0004-0000-0000-00000D000000}"/>
    <hyperlink ref="E25" location="A125194778C" display="A125194778C" xr:uid="{00000000-0004-0000-0000-00000E000000}"/>
    <hyperlink ref="E26" location="A125192402V" display="A125192402V" xr:uid="{00000000-0004-0000-0000-00000F000000}"/>
    <hyperlink ref="E27" location="A125190030F" display="A125190030F" xr:uid="{00000000-0004-0000-0000-000010000000}"/>
    <hyperlink ref="E28" location="A125194782V" display="A125194782V" xr:uid="{00000000-0004-0000-0000-000011000000}"/>
    <hyperlink ref="E29" location="A125192406C" display="A125192406C" xr:uid="{00000000-0004-0000-0000-000012000000}"/>
    <hyperlink ref="E30" location="A125190034R" display="A125190034R" xr:uid="{00000000-0004-0000-0000-000013000000}"/>
    <hyperlink ref="E31" location="A125194786C" display="A125194786C" xr:uid="{00000000-0004-0000-0000-000014000000}"/>
    <hyperlink ref="E32" location="A125192410V" display="A125192410V" xr:uid="{00000000-0004-0000-0000-000015000000}"/>
    <hyperlink ref="E33" location="A125190018R" display="A125190018R" xr:uid="{00000000-0004-0000-0000-000016000000}"/>
    <hyperlink ref="E34" location="A125194770K" display="A125194770K" xr:uid="{00000000-0004-0000-0000-000017000000}"/>
    <hyperlink ref="E35" location="A125192394F" display="A125192394F" xr:uid="{00000000-0004-0000-0000-000018000000}"/>
    <hyperlink ref="E36" location="A125190054X" display="A125190054X" xr:uid="{00000000-0004-0000-0000-000019000000}"/>
    <hyperlink ref="E37" location="A125194806A" display="A125194806A" xr:uid="{00000000-0004-0000-0000-00001A000000}"/>
    <hyperlink ref="E38" location="A125192430C" display="A125192430C" xr:uid="{00000000-0004-0000-0000-00001B000000}"/>
    <hyperlink ref="E39" location="A125190038X" display="A125190038X" xr:uid="{00000000-0004-0000-0000-00001C000000}"/>
    <hyperlink ref="E40" location="A125194790V" display="A125194790V" xr:uid="{00000000-0004-0000-0000-00001D000000}"/>
    <hyperlink ref="E41" location="A125192414C" display="A125192414C" xr:uid="{00000000-0004-0000-0000-00001E000000}"/>
    <hyperlink ref="E42" location="A125190058J" display="A125190058J" xr:uid="{00000000-0004-0000-0000-00001F000000}"/>
    <hyperlink ref="E43" location="A125194810T" display="A125194810T" xr:uid="{00000000-0004-0000-0000-000020000000}"/>
    <hyperlink ref="E44" location="A125192434L" display="A125192434L" xr:uid="{00000000-0004-0000-0000-000021000000}"/>
    <hyperlink ref="E45" location="A125191230T" display="A125191230T" xr:uid="{00000000-0004-0000-0000-000022000000}"/>
    <hyperlink ref="E46" location="A125195982F" display="A125195982F" xr:uid="{00000000-0004-0000-0000-000023000000}"/>
    <hyperlink ref="E47" location="A125193606R" display="A125193606R" xr:uid="{00000000-0004-0000-0000-000024000000}"/>
    <hyperlink ref="E48" location="A125191210J" display="A125191210J" xr:uid="{00000000-0004-0000-0000-000025000000}"/>
    <hyperlink ref="E49" location="A125195962W" display="A125195962W" xr:uid="{00000000-0004-0000-0000-000026000000}"/>
    <hyperlink ref="E50" location="A125193586T" display="A125193586T" xr:uid="{00000000-0004-0000-0000-000027000000}"/>
    <hyperlink ref="E51" location="A125191234A" display="A125191234A" xr:uid="{00000000-0004-0000-0000-000028000000}"/>
    <hyperlink ref="E52" location="A125195986R" display="A125195986R" xr:uid="{00000000-0004-0000-0000-000029000000}"/>
    <hyperlink ref="E53" location="A125193610F" display="A125193610F" xr:uid="{00000000-0004-0000-0000-00002A000000}"/>
    <hyperlink ref="E54" location="A125191238K" display="A125191238K" xr:uid="{00000000-0004-0000-0000-00002B000000}"/>
    <hyperlink ref="E55" location="A125195990F" display="A125195990F" xr:uid="{00000000-0004-0000-0000-00002C000000}"/>
    <hyperlink ref="E56" location="A125193614R" display="A125193614R" xr:uid="{00000000-0004-0000-0000-00002D000000}"/>
    <hyperlink ref="E57" location="A125191214T" display="A125191214T" xr:uid="{00000000-0004-0000-0000-00002E000000}"/>
    <hyperlink ref="E58" location="A125195966F" display="A125195966F" xr:uid="{00000000-0004-0000-0000-00002F000000}"/>
    <hyperlink ref="E59" location="A125193590J" display="A125193590J" xr:uid="{00000000-0004-0000-0000-000030000000}"/>
    <hyperlink ref="E60" location="A125191218A" display="A125191218A" xr:uid="{00000000-0004-0000-0000-000031000000}"/>
    <hyperlink ref="E61" location="A125195970W" display="A125195970W" xr:uid="{00000000-0004-0000-0000-000032000000}"/>
    <hyperlink ref="E62" location="A125193594T" display="A125193594T" xr:uid="{00000000-0004-0000-0000-000033000000}"/>
    <hyperlink ref="E63" location="A125191222T" display="A125191222T" xr:uid="{00000000-0004-0000-0000-000034000000}"/>
    <hyperlink ref="E64" location="A125195974F" display="A125195974F" xr:uid="{00000000-0004-0000-0000-000035000000}"/>
    <hyperlink ref="E65" location="A125193598A" display="A125193598A" xr:uid="{00000000-0004-0000-0000-000036000000}"/>
    <hyperlink ref="E66" location="A125191206T" display="A125191206T" xr:uid="{00000000-0004-0000-0000-000037000000}"/>
    <hyperlink ref="E67" location="A125195958F" display="A125195958F" xr:uid="{00000000-0004-0000-0000-000038000000}"/>
    <hyperlink ref="E68" location="A125193582J" display="A125193582J" xr:uid="{00000000-0004-0000-0000-000039000000}"/>
    <hyperlink ref="E69" location="A125191242A" display="A125191242A" xr:uid="{00000000-0004-0000-0000-00003A000000}"/>
    <hyperlink ref="E70" location="A125195994R" display="A125195994R" xr:uid="{00000000-0004-0000-0000-00003B000000}"/>
    <hyperlink ref="E71" location="A125193618X" display="A125193618X" xr:uid="{00000000-0004-0000-0000-00003C000000}"/>
    <hyperlink ref="E72" location="A125191226A" display="A125191226A" xr:uid="{00000000-0004-0000-0000-00003D000000}"/>
    <hyperlink ref="E73" location="A125195978R" display="A125195978R" xr:uid="{00000000-0004-0000-0000-00003E000000}"/>
    <hyperlink ref="E74" location="A125193602F" display="A125193602F" xr:uid="{00000000-0004-0000-0000-00003F000000}"/>
    <hyperlink ref="E75" location="A125191246K" display="A125191246K" xr:uid="{00000000-0004-0000-0000-000040000000}"/>
    <hyperlink ref="E76" location="A125195998X" display="A125195998X" xr:uid="{00000000-0004-0000-0000-000041000000}"/>
    <hyperlink ref="E77" location="A125193622R" display="A125193622R" xr:uid="{00000000-0004-0000-0000-000042000000}"/>
    <hyperlink ref="E78" location="A125190438K" display="A125190438K" xr:uid="{00000000-0004-0000-0000-000043000000}"/>
    <hyperlink ref="E79" location="A125195190J" display="A125195190J" xr:uid="{00000000-0004-0000-0000-000044000000}"/>
    <hyperlink ref="E80" location="A125192814R" display="A125192814R" xr:uid="{00000000-0004-0000-0000-000045000000}"/>
    <hyperlink ref="E81" location="A125190418A" display="A125190418A" xr:uid="{00000000-0004-0000-0000-000046000000}"/>
    <hyperlink ref="E82" location="A125195170X" display="A125195170X" xr:uid="{00000000-0004-0000-0000-000047000000}"/>
    <hyperlink ref="E83" location="A125192794T" display="A125192794T" xr:uid="{00000000-0004-0000-0000-000048000000}"/>
    <hyperlink ref="E84" location="A125190442A" display="A125190442A" xr:uid="{00000000-0004-0000-0000-000049000000}"/>
    <hyperlink ref="E85" location="A125195194T" display="A125195194T" xr:uid="{00000000-0004-0000-0000-00004A000000}"/>
    <hyperlink ref="E86" location="A125192818X" display="A125192818X" xr:uid="{00000000-0004-0000-0000-00004B000000}"/>
    <hyperlink ref="E87" location="A125190446K" display="A125190446K" xr:uid="{00000000-0004-0000-0000-00004C000000}"/>
    <hyperlink ref="E88" location="A125195198A" display="A125195198A" xr:uid="{00000000-0004-0000-0000-00004D000000}"/>
    <hyperlink ref="E89" location="A125192822R" display="A125192822R" xr:uid="{00000000-0004-0000-0000-00004E000000}"/>
    <hyperlink ref="E90" location="A125190422T" display="A125190422T" xr:uid="{00000000-0004-0000-0000-00004F000000}"/>
    <hyperlink ref="E91" location="A125195174J" display="A125195174J" xr:uid="{00000000-0004-0000-0000-000050000000}"/>
    <hyperlink ref="E92" location="A125192798A" display="A125192798A" xr:uid="{00000000-0004-0000-0000-000051000000}"/>
    <hyperlink ref="E93" location="A125190426A" display="A125190426A" xr:uid="{00000000-0004-0000-0000-000052000000}"/>
    <hyperlink ref="E94" location="A125195178T" display="A125195178T" xr:uid="{00000000-0004-0000-0000-000053000000}"/>
    <hyperlink ref="E95" location="A125192802F" display="A125192802F" xr:uid="{00000000-0004-0000-0000-000054000000}"/>
    <hyperlink ref="E96" location="A125190430T" display="A125190430T" xr:uid="{00000000-0004-0000-0000-000055000000}"/>
    <hyperlink ref="E97" location="A125195182J" display="A125195182J" xr:uid="{00000000-0004-0000-0000-000056000000}"/>
    <hyperlink ref="E98" location="A125192806R" display="A125192806R" xr:uid="{00000000-0004-0000-0000-000057000000}"/>
    <hyperlink ref="E99" location="A125190414T" display="A125190414T" xr:uid="{00000000-0004-0000-0000-000058000000}"/>
    <hyperlink ref="E100" location="A125195166J" display="A125195166J" xr:uid="{00000000-0004-0000-0000-000059000000}"/>
    <hyperlink ref="E101" location="A125192790J" display="A125192790J" xr:uid="{00000000-0004-0000-0000-00005A000000}"/>
    <hyperlink ref="E102" location="A125190450A" display="A125190450A" xr:uid="{00000000-0004-0000-0000-00005B000000}"/>
    <hyperlink ref="E103" location="A125195202F" display="A125195202F" xr:uid="{00000000-0004-0000-0000-00005C000000}"/>
    <hyperlink ref="E104" location="A125192826X" display="A125192826X" xr:uid="{00000000-0004-0000-0000-00005D000000}"/>
    <hyperlink ref="E105" location="A125190434A" display="A125190434A" xr:uid="{00000000-0004-0000-0000-00005E000000}"/>
    <hyperlink ref="E106" location="A125195186T" display="A125195186T" xr:uid="{00000000-0004-0000-0000-00005F000000}"/>
    <hyperlink ref="E107" location="A125192810F" display="A125192810F" xr:uid="{00000000-0004-0000-0000-000060000000}"/>
    <hyperlink ref="E108" location="A125190454K" display="A125190454K" xr:uid="{00000000-0004-0000-0000-000061000000}"/>
    <hyperlink ref="E109" location="A125195206R" display="A125195206R" xr:uid="{00000000-0004-0000-0000-000062000000}"/>
    <hyperlink ref="E110" location="A125192830R" display="A125192830R" xr:uid="{00000000-0004-0000-0000-000063000000}"/>
    <hyperlink ref="E111" location="A125191626L" display="A125191626L" xr:uid="{00000000-0004-0000-0000-000064000000}"/>
    <hyperlink ref="E112" location="A125196378C" display="A125196378C" xr:uid="{00000000-0004-0000-0000-000065000000}"/>
    <hyperlink ref="E113" location="A125194002V" display="A125194002V" xr:uid="{00000000-0004-0000-0000-000066000000}"/>
    <hyperlink ref="E114" location="A125191606C" display="A125191606C" xr:uid="{00000000-0004-0000-0000-000067000000}"/>
    <hyperlink ref="E115" location="A125196358V" display="A125196358V" xr:uid="{00000000-0004-0000-0000-000068000000}"/>
    <hyperlink ref="E116" location="A125193982V" display="A125193982V" xr:uid="{00000000-0004-0000-0000-000069000000}"/>
    <hyperlink ref="E117" location="A125191630C" display="A125191630C" xr:uid="{00000000-0004-0000-0000-00006A000000}"/>
    <hyperlink ref="E118" location="A125196382V" display="A125196382V" xr:uid="{00000000-0004-0000-0000-00006B000000}"/>
    <hyperlink ref="E119" location="A125194006C" display="A125194006C" xr:uid="{00000000-0004-0000-0000-00006C000000}"/>
    <hyperlink ref="E120" location="A125191634L" display="A125191634L" xr:uid="{00000000-0004-0000-0000-00006D000000}"/>
    <hyperlink ref="E121" location="A125196386C" display="A125196386C" xr:uid="{00000000-0004-0000-0000-00006E000000}"/>
    <hyperlink ref="E122" location="A125194010V" display="A125194010V" xr:uid="{00000000-0004-0000-0000-00006F000000}"/>
    <hyperlink ref="E123" location="A125191610V" display="A125191610V" xr:uid="{00000000-0004-0000-0000-000070000000}"/>
    <hyperlink ref="E124" location="A125196362K" display="A125196362K" xr:uid="{00000000-0004-0000-0000-000071000000}"/>
    <hyperlink ref="E125" location="A125193986C" display="A125193986C" xr:uid="{00000000-0004-0000-0000-000072000000}"/>
    <hyperlink ref="E126" location="A125191614C" display="A125191614C" xr:uid="{00000000-0004-0000-0000-000073000000}"/>
    <hyperlink ref="E127" location="A125196366V" display="A125196366V" xr:uid="{00000000-0004-0000-0000-000074000000}"/>
    <hyperlink ref="E128" location="A125193990V" display="A125193990V" xr:uid="{00000000-0004-0000-0000-000075000000}"/>
    <hyperlink ref="E129" location="A125191618L" display="A125191618L" xr:uid="{00000000-0004-0000-0000-000076000000}"/>
    <hyperlink ref="E130" location="A125196370K" display="A125196370K" xr:uid="{00000000-0004-0000-0000-000077000000}"/>
    <hyperlink ref="E131" location="A125193994C" display="A125193994C" xr:uid="{00000000-0004-0000-0000-000078000000}"/>
    <hyperlink ref="E132" location="A125191602V" display="A125191602V" xr:uid="{00000000-0004-0000-0000-000079000000}"/>
    <hyperlink ref="E133" location="A125196354K" display="A125196354K" xr:uid="{00000000-0004-0000-0000-00007A000000}"/>
    <hyperlink ref="E134" location="A125193978C" display="A125193978C" xr:uid="{00000000-0004-0000-0000-00007B000000}"/>
    <hyperlink ref="E135" location="A125191638W" display="A125191638W" xr:uid="{00000000-0004-0000-0000-00007C000000}"/>
    <hyperlink ref="E136" location="A125196390V" display="A125196390V" xr:uid="{00000000-0004-0000-0000-00007D000000}"/>
    <hyperlink ref="E137" location="A125194014C" display="A125194014C" xr:uid="{00000000-0004-0000-0000-00007E000000}"/>
    <hyperlink ref="E138" location="A125191622C" display="A125191622C" xr:uid="{00000000-0004-0000-0000-00007F000000}"/>
    <hyperlink ref="E139" location="A125196374V" display="A125196374V" xr:uid="{00000000-0004-0000-0000-000080000000}"/>
    <hyperlink ref="E140" location="A125193998L" display="A125193998L" xr:uid="{00000000-0004-0000-0000-000081000000}"/>
    <hyperlink ref="E141" location="A125191642L" display="A125191642L" xr:uid="{00000000-0004-0000-0000-000082000000}"/>
    <hyperlink ref="E142" location="A125196394C" display="A125196394C" xr:uid="{00000000-0004-0000-0000-000083000000}"/>
    <hyperlink ref="E143" location="A125194018L" display="A125194018L" xr:uid="{00000000-0004-0000-0000-000084000000}"/>
    <hyperlink ref="E144" location="A125192022T" display="A125192022T" xr:uid="{00000000-0004-0000-0000-000085000000}"/>
    <hyperlink ref="E145" location="A125196774F" display="A125196774F" xr:uid="{00000000-0004-0000-0000-000086000000}"/>
    <hyperlink ref="E146" location="A125194398A" display="A125194398A" xr:uid="{00000000-0004-0000-0000-000087000000}"/>
    <hyperlink ref="E147" location="A125192002J" display="A125192002J" xr:uid="{00000000-0004-0000-0000-000088000000}"/>
    <hyperlink ref="E148" location="A125196754W" display="A125196754W" xr:uid="{00000000-0004-0000-0000-000089000000}"/>
    <hyperlink ref="E149" location="A125194378T" display="A125194378T" xr:uid="{00000000-0004-0000-0000-00008A000000}"/>
    <hyperlink ref="E150" location="A125192026A" display="A125192026A" xr:uid="{00000000-0004-0000-0000-00008B000000}"/>
    <hyperlink ref="E151" location="A125196778R" display="A125196778R" xr:uid="{00000000-0004-0000-0000-00008C000000}"/>
    <hyperlink ref="E152" location="A125194402F" display="A125194402F" xr:uid="{00000000-0004-0000-0000-00008D000000}"/>
    <hyperlink ref="E153" location="A125192030T" display="A125192030T" xr:uid="{00000000-0004-0000-0000-00008E000000}"/>
    <hyperlink ref="E154" location="A125196782F" display="A125196782F" xr:uid="{00000000-0004-0000-0000-00008F000000}"/>
    <hyperlink ref="E155" location="A125194406R" display="A125194406R" xr:uid="{00000000-0004-0000-0000-000090000000}"/>
    <hyperlink ref="E156" location="A125192006T" display="A125192006T" xr:uid="{00000000-0004-0000-0000-000091000000}"/>
    <hyperlink ref="E157" location="A125196758F" display="A125196758F" xr:uid="{00000000-0004-0000-0000-000092000000}"/>
    <hyperlink ref="E158" location="A125194382J" display="A125194382J" xr:uid="{00000000-0004-0000-0000-000093000000}"/>
    <hyperlink ref="E159" location="A125192010J" display="A125192010J" xr:uid="{00000000-0004-0000-0000-000094000000}"/>
    <hyperlink ref="E160" location="A125196762W" display="A125196762W" xr:uid="{00000000-0004-0000-0000-000095000000}"/>
    <hyperlink ref="E161" location="A125194386T" display="A125194386T" xr:uid="{00000000-0004-0000-0000-000096000000}"/>
    <hyperlink ref="E162" location="A125192014T" display="A125192014T" xr:uid="{00000000-0004-0000-0000-000097000000}"/>
    <hyperlink ref="E163" location="A125196766F" display="A125196766F" xr:uid="{00000000-0004-0000-0000-000098000000}"/>
    <hyperlink ref="E164" location="A125194390J" display="A125194390J" xr:uid="{00000000-0004-0000-0000-000099000000}"/>
    <hyperlink ref="E165" location="A125191998A" display="A125191998A" xr:uid="{00000000-0004-0000-0000-00009A000000}"/>
    <hyperlink ref="E166" location="A125196750L" display="A125196750L" xr:uid="{00000000-0004-0000-0000-00009B000000}"/>
    <hyperlink ref="E167" location="A125194374J" display="A125194374J" xr:uid="{00000000-0004-0000-0000-00009C000000}"/>
    <hyperlink ref="E168" location="A125192034A" display="A125192034A" xr:uid="{00000000-0004-0000-0000-00009D000000}"/>
    <hyperlink ref="E169" location="A125196786R" display="A125196786R" xr:uid="{00000000-0004-0000-0000-00009E000000}"/>
    <hyperlink ref="E170" location="A125194410F" display="A125194410F" xr:uid="{00000000-0004-0000-0000-00009F000000}"/>
    <hyperlink ref="E171" location="A125192018A" display="A125192018A" xr:uid="{00000000-0004-0000-0000-0000A0000000}"/>
    <hyperlink ref="E172" location="A125196770W" display="A125196770W" xr:uid="{00000000-0004-0000-0000-0000A1000000}"/>
    <hyperlink ref="E173" location="A125194394T" display="A125194394T" xr:uid="{00000000-0004-0000-0000-0000A2000000}"/>
    <hyperlink ref="E174" location="A125192038K" display="A125192038K" xr:uid="{00000000-0004-0000-0000-0000A3000000}"/>
    <hyperlink ref="E175" location="A125196790F" display="A125196790F" xr:uid="{00000000-0004-0000-0000-0000A4000000}"/>
    <hyperlink ref="E176" location="A125194414R" display="A125194414R" xr:uid="{00000000-0004-0000-0000-0000A5000000}"/>
    <hyperlink ref="E177" location="A125190834L" display="A125190834L" xr:uid="{00000000-0004-0000-0000-0000A6000000}"/>
    <hyperlink ref="E178" location="A125195586C" display="A125195586C" xr:uid="{00000000-0004-0000-0000-0000A7000000}"/>
    <hyperlink ref="E179" location="A125193210V" display="A125193210V" xr:uid="{00000000-0004-0000-0000-0000A8000000}"/>
    <hyperlink ref="E180" location="A125190814C" display="A125190814C" xr:uid="{00000000-0004-0000-0000-0000A9000000}"/>
    <hyperlink ref="E181" location="A125195566V" display="A125195566V" xr:uid="{00000000-0004-0000-0000-0000AA000000}"/>
    <hyperlink ref="E182" location="A125193190W" display="A125193190W" xr:uid="{00000000-0004-0000-0000-0000AB000000}"/>
    <hyperlink ref="E183" location="A125190838W" display="A125190838W" xr:uid="{00000000-0004-0000-0000-0000AC000000}"/>
    <hyperlink ref="E184" location="A125195590V" display="A125195590V" xr:uid="{00000000-0004-0000-0000-0000AD000000}"/>
    <hyperlink ref="E185" location="A125193214C" display="A125193214C" xr:uid="{00000000-0004-0000-0000-0000AE000000}"/>
    <hyperlink ref="E186" location="A125190842L" display="A125190842L" xr:uid="{00000000-0004-0000-0000-0000AF000000}"/>
    <hyperlink ref="E187" location="A125195594C" display="A125195594C" xr:uid="{00000000-0004-0000-0000-0000B0000000}"/>
    <hyperlink ref="E188" location="A125193218L" display="A125193218L" xr:uid="{00000000-0004-0000-0000-0000B1000000}"/>
    <hyperlink ref="E189" location="A125190818L" display="A125190818L" xr:uid="{00000000-0004-0000-0000-0000B2000000}"/>
    <hyperlink ref="E190" location="A125195570K" display="A125195570K" xr:uid="{00000000-0004-0000-0000-0000B3000000}"/>
    <hyperlink ref="E191" location="A125193194F" display="A125193194F" xr:uid="{00000000-0004-0000-0000-0000B4000000}"/>
    <hyperlink ref="E192" location="A125190822C" display="A125190822C" xr:uid="{00000000-0004-0000-0000-0000B5000000}"/>
    <hyperlink ref="E193" location="A125195574V" display="A125195574V" xr:uid="{00000000-0004-0000-0000-0000B6000000}"/>
    <hyperlink ref="E194" location="A125193198R" display="A125193198R" xr:uid="{00000000-0004-0000-0000-0000B7000000}"/>
    <hyperlink ref="E195" location="A125190826L" display="A125190826L" xr:uid="{00000000-0004-0000-0000-0000B8000000}"/>
    <hyperlink ref="E196" location="A125195578C" display="A125195578C" xr:uid="{00000000-0004-0000-0000-0000B9000000}"/>
    <hyperlink ref="E197" location="A125193202V" display="A125193202V" xr:uid="{00000000-0004-0000-0000-0000BA000000}"/>
    <hyperlink ref="E198" location="A125190810V" display="A125190810V" xr:uid="{00000000-0004-0000-0000-0000BB000000}"/>
    <hyperlink ref="E199" location="A125195562K" display="A125195562K" xr:uid="{00000000-0004-0000-0000-0000BC000000}"/>
    <hyperlink ref="E200" location="A125193186F" display="A125193186F" xr:uid="{00000000-0004-0000-0000-0000BD000000}"/>
    <hyperlink ref="E201" location="A125190846W" display="A125190846W" xr:uid="{00000000-0004-0000-0000-0000BE000000}"/>
    <hyperlink ref="E202" location="A125195598L" display="A125195598L" xr:uid="{00000000-0004-0000-0000-0000BF000000}"/>
    <hyperlink ref="E203" location="A125193222C" display="A125193222C" xr:uid="{00000000-0004-0000-0000-0000C0000000}"/>
    <hyperlink ref="E204" location="A125190830C" display="A125190830C" xr:uid="{00000000-0004-0000-0000-0000C1000000}"/>
    <hyperlink ref="E205" location="A125195582V" display="A125195582V" xr:uid="{00000000-0004-0000-0000-0000C2000000}"/>
    <hyperlink ref="E206" location="A125193206C" display="A125193206C" xr:uid="{00000000-0004-0000-0000-0000C3000000}"/>
    <hyperlink ref="E207" location="A125190850L" display="A125190850L" xr:uid="{00000000-0004-0000-0000-0000C4000000}"/>
    <hyperlink ref="E208" location="A125195602T" display="A125195602T" xr:uid="{00000000-0004-0000-0000-0000C5000000}"/>
    <hyperlink ref="E209" location="A125193226L" display="A125193226L" xr:uid="{00000000-0004-0000-0000-0000C6000000}"/>
    <hyperlink ref="E210" location="A125190306J" display="A125190306J" xr:uid="{00000000-0004-0000-0000-0000C7000000}"/>
    <hyperlink ref="E211" location="A125195058X" display="A125195058X" xr:uid="{00000000-0004-0000-0000-0000C8000000}"/>
    <hyperlink ref="E212" location="A125192682X" display="A125192682X" xr:uid="{00000000-0004-0000-0000-0000C9000000}"/>
    <hyperlink ref="E213" location="A125190286K" display="A125190286K" xr:uid="{00000000-0004-0000-0000-0000CA000000}"/>
    <hyperlink ref="E214" location="A125195038R" display="A125195038R" xr:uid="{00000000-0004-0000-0000-0000CB000000}"/>
    <hyperlink ref="E215" location="A125192662R" display="A125192662R" xr:uid="{00000000-0004-0000-0000-0000CC000000}"/>
    <hyperlink ref="E216" location="A125190310X" display="A125190310X" xr:uid="{00000000-0004-0000-0000-0000CD000000}"/>
    <hyperlink ref="E217" location="A125195062R" display="A125195062R" xr:uid="{00000000-0004-0000-0000-0000CE000000}"/>
    <hyperlink ref="E218" location="A125192686J" display="A125192686J" xr:uid="{00000000-0004-0000-0000-0000CF000000}"/>
    <hyperlink ref="E219" location="A125190314J" display="A125190314J" xr:uid="{00000000-0004-0000-0000-0000D0000000}"/>
    <hyperlink ref="E220" location="A125195066X" display="A125195066X" xr:uid="{00000000-0004-0000-0000-0000D1000000}"/>
    <hyperlink ref="E221" location="A125192690X" display="A125192690X" xr:uid="{00000000-0004-0000-0000-0000D2000000}"/>
    <hyperlink ref="E222" location="A125190290A" display="A125190290A" xr:uid="{00000000-0004-0000-0000-0000D3000000}"/>
    <hyperlink ref="E223" location="A125195042F" display="A125195042F" xr:uid="{00000000-0004-0000-0000-0000D4000000}"/>
    <hyperlink ref="E224" location="A125192666X" display="A125192666X" xr:uid="{00000000-0004-0000-0000-0000D5000000}"/>
    <hyperlink ref="E225" location="A125190294K" display="A125190294K" xr:uid="{00000000-0004-0000-0000-0000D6000000}"/>
    <hyperlink ref="E226" location="A125195046R" display="A125195046R" xr:uid="{00000000-0004-0000-0000-0000D7000000}"/>
    <hyperlink ref="E227" location="A125192670R" display="A125192670R" xr:uid="{00000000-0004-0000-0000-0000D8000000}"/>
    <hyperlink ref="E228" location="A125190298V" display="A125190298V" xr:uid="{00000000-0004-0000-0000-0000D9000000}"/>
    <hyperlink ref="E229" location="A125195050F" display="A125195050F" xr:uid="{00000000-0004-0000-0000-0000DA000000}"/>
    <hyperlink ref="E230" location="A125192674X" display="A125192674X" xr:uid="{00000000-0004-0000-0000-0000DB000000}"/>
    <hyperlink ref="E231" location="A125190282A" display="A125190282A" xr:uid="{00000000-0004-0000-0000-0000DC000000}"/>
    <hyperlink ref="E232" location="A125195034F" display="A125195034F" xr:uid="{00000000-0004-0000-0000-0000DD000000}"/>
    <hyperlink ref="E233" location="A125192658X" display="A125192658X" xr:uid="{00000000-0004-0000-0000-0000DE000000}"/>
    <hyperlink ref="E234" location="A125190318T" display="A125190318T" xr:uid="{00000000-0004-0000-0000-0000DF000000}"/>
    <hyperlink ref="E235" location="A125195070R" display="A125195070R" xr:uid="{00000000-0004-0000-0000-0000E0000000}"/>
    <hyperlink ref="E236" location="A125192694J" display="A125192694J" xr:uid="{00000000-0004-0000-0000-0000E1000000}"/>
    <hyperlink ref="E237" location="A125190302X" display="A125190302X" xr:uid="{00000000-0004-0000-0000-0000E2000000}"/>
    <hyperlink ref="E238" location="A125195054R" display="A125195054R" xr:uid="{00000000-0004-0000-0000-0000E3000000}"/>
    <hyperlink ref="E239" location="A125192678J" display="A125192678J" xr:uid="{00000000-0004-0000-0000-0000E4000000}"/>
    <hyperlink ref="E240" location="A125190322J" display="A125190322J" xr:uid="{00000000-0004-0000-0000-0000E5000000}"/>
    <hyperlink ref="E241" location="A125195074X" display="A125195074X" xr:uid="{00000000-0004-0000-0000-0000E6000000}"/>
    <hyperlink ref="E242" location="A125192698T" display="A125192698T" xr:uid="{00000000-0004-0000-0000-0000E7000000}"/>
    <hyperlink ref="E243" location="A125190130R" display="A125190130R" xr:uid="{00000000-0004-0000-0000-0000E8000000}"/>
    <hyperlink ref="E244" location="A125194882C" display="A125194882C" xr:uid="{00000000-0004-0000-0000-0000E9000000}"/>
    <hyperlink ref="E245" location="A125192506L" display="A125192506L" xr:uid="{00000000-0004-0000-0000-0000EA000000}"/>
    <hyperlink ref="E246" location="A125190110F" display="A125190110F" xr:uid="{00000000-0004-0000-0000-0000EB000000}"/>
    <hyperlink ref="E247" location="A125194862V" display="A125194862V" xr:uid="{00000000-0004-0000-0000-0000EC000000}"/>
    <hyperlink ref="E248" location="A125192486R" display="A125192486R" xr:uid="{00000000-0004-0000-0000-0000ED000000}"/>
    <hyperlink ref="E249" location="A125190134X" display="A125190134X" xr:uid="{00000000-0004-0000-0000-0000EE000000}"/>
    <hyperlink ref="E250" location="A125194886L" display="A125194886L" xr:uid="{00000000-0004-0000-0000-0000EF000000}"/>
    <hyperlink ref="E251" location="A125192510C" display="A125192510C" xr:uid="{00000000-0004-0000-0000-0000F0000000}"/>
    <hyperlink ref="E252" location="A125190138J" display="A125190138J" xr:uid="{00000000-0004-0000-0000-0000F1000000}"/>
    <hyperlink ref="E253" location="A125194890C" display="A125194890C" xr:uid="{00000000-0004-0000-0000-0000F2000000}"/>
    <hyperlink ref="E254" location="A125192514L" display="A125192514L" xr:uid="{00000000-0004-0000-0000-0000F3000000}"/>
    <hyperlink ref="E255" location="A125190114R" display="A125190114R" xr:uid="{00000000-0004-0000-0000-0000F4000000}"/>
    <hyperlink ref="E256" location="A125194866C" display="A125194866C" xr:uid="{00000000-0004-0000-0000-0000F5000000}"/>
    <hyperlink ref="E257" location="A125192490F" display="A125192490F" xr:uid="{00000000-0004-0000-0000-0000F6000000}"/>
    <hyperlink ref="E258" location="A125190118X" display="A125190118X" xr:uid="{00000000-0004-0000-0000-0000F7000000}"/>
    <hyperlink ref="E259" location="A125194870V" display="A125194870V" xr:uid="{00000000-0004-0000-0000-0000F8000000}"/>
    <hyperlink ref="E260" location="A125192494R" display="A125192494R" xr:uid="{00000000-0004-0000-0000-0000F9000000}"/>
    <hyperlink ref="E261" location="A125190122R" display="A125190122R" xr:uid="{00000000-0004-0000-0000-0000FA000000}"/>
    <hyperlink ref="E262" location="A125194874C" display="A125194874C" xr:uid="{00000000-0004-0000-0000-0000FB000000}"/>
    <hyperlink ref="E263" location="A125192498X" display="A125192498X" xr:uid="{00000000-0004-0000-0000-0000FC000000}"/>
    <hyperlink ref="E264" location="A125190106R" display="A125190106R" xr:uid="{00000000-0004-0000-0000-0000FD000000}"/>
    <hyperlink ref="E265" location="A125194858C" display="A125194858C" xr:uid="{00000000-0004-0000-0000-0000FE000000}"/>
    <hyperlink ref="E266" location="A125192482F" display="A125192482F" xr:uid="{00000000-0004-0000-0000-0000FF000000}"/>
    <hyperlink ref="E267" location="A125190142X" display="A125190142X" xr:uid="{00000000-0004-0000-0000-000000010000}"/>
    <hyperlink ref="E268" location="A125194894L" display="A125194894L" xr:uid="{00000000-0004-0000-0000-000001010000}"/>
    <hyperlink ref="E269" location="A125192518W" display="A125192518W" xr:uid="{00000000-0004-0000-0000-000002010000}"/>
    <hyperlink ref="E270" location="A125190126X" display="A125190126X" xr:uid="{00000000-0004-0000-0000-000003010000}"/>
    <hyperlink ref="E271" location="A125194878L" display="A125194878L" xr:uid="{00000000-0004-0000-0000-000004010000}"/>
    <hyperlink ref="E272" location="A125192502C" display="A125192502C" xr:uid="{00000000-0004-0000-0000-000005010000}"/>
    <hyperlink ref="E273" location="A125190146J" display="A125190146J" xr:uid="{00000000-0004-0000-0000-000006010000}"/>
    <hyperlink ref="E274" location="A125194898W" display="A125194898W" xr:uid="{00000000-0004-0000-0000-000007010000}"/>
    <hyperlink ref="E275" location="A125192522L" display="A125192522L" xr:uid="{00000000-0004-0000-0000-000008010000}"/>
    <hyperlink ref="E276" location="A125190350T" display="A125190350T" xr:uid="{00000000-0004-0000-0000-000009010000}"/>
    <hyperlink ref="E277" location="A125195102W" display="A125195102W" xr:uid="{00000000-0004-0000-0000-00000A010000}"/>
    <hyperlink ref="E278" location="A125192726R" display="A125192726R" xr:uid="{00000000-0004-0000-0000-00000B010000}"/>
    <hyperlink ref="E279" location="A125190330J" display="A125190330J" xr:uid="{00000000-0004-0000-0000-00000C010000}"/>
    <hyperlink ref="E280" location="A125195082X" display="A125195082X" xr:uid="{00000000-0004-0000-0000-00000D010000}"/>
    <hyperlink ref="E281" location="A125192706F" display="A125192706F" xr:uid="{00000000-0004-0000-0000-00000E010000}"/>
    <hyperlink ref="E282" location="A125190354A" display="A125190354A" xr:uid="{00000000-0004-0000-0000-00000F010000}"/>
    <hyperlink ref="E283" location="A125195106F" display="A125195106F" xr:uid="{00000000-0004-0000-0000-000010010000}"/>
    <hyperlink ref="E284" location="A125192730F" display="A125192730F" xr:uid="{00000000-0004-0000-0000-000011010000}"/>
    <hyperlink ref="E285" location="A125190358K" display="A125190358K" xr:uid="{00000000-0004-0000-0000-000012010000}"/>
    <hyperlink ref="E286" location="A125195110W" display="A125195110W" xr:uid="{00000000-0004-0000-0000-000013010000}"/>
    <hyperlink ref="E287" location="A125192734R" display="A125192734R" xr:uid="{00000000-0004-0000-0000-000014010000}"/>
    <hyperlink ref="E288" location="A125190334T" display="A125190334T" xr:uid="{00000000-0004-0000-0000-000015010000}"/>
    <hyperlink ref="E289" location="A125195086J" display="A125195086J" xr:uid="{00000000-0004-0000-0000-000016010000}"/>
    <hyperlink ref="E290" location="A125192710W" display="A125192710W" xr:uid="{00000000-0004-0000-0000-000017010000}"/>
    <hyperlink ref="E291" location="A125190338A" display="A125190338A" xr:uid="{00000000-0004-0000-0000-000018010000}"/>
    <hyperlink ref="E292" location="A125195090X" display="A125195090X" xr:uid="{00000000-0004-0000-0000-000019010000}"/>
    <hyperlink ref="E293" location="A125192714F" display="A125192714F" xr:uid="{00000000-0004-0000-0000-00001A010000}"/>
    <hyperlink ref="E294" location="A125190342T" display="A125190342T" xr:uid="{00000000-0004-0000-0000-00001B010000}"/>
    <hyperlink ref="E295" location="A125195094J" display="A125195094J" xr:uid="{00000000-0004-0000-0000-00001C010000}"/>
    <hyperlink ref="E296" location="A125192718R" display="A125192718R" xr:uid="{00000000-0004-0000-0000-00001D010000}"/>
    <hyperlink ref="E297" location="A125190326T" display="A125190326T" xr:uid="{00000000-0004-0000-0000-00001E010000}"/>
    <hyperlink ref="E298" location="A125195078J" display="A125195078J" xr:uid="{00000000-0004-0000-0000-00001F010000}"/>
    <hyperlink ref="E299" location="A125192702W" display="A125192702W" xr:uid="{00000000-0004-0000-0000-000020010000}"/>
    <hyperlink ref="E300" location="A125190362A" display="A125190362A" xr:uid="{00000000-0004-0000-0000-000021010000}"/>
    <hyperlink ref="E301" location="A125195114F" display="A125195114F" xr:uid="{00000000-0004-0000-0000-000022010000}"/>
    <hyperlink ref="E302" location="A125192738X" display="A125192738X" xr:uid="{00000000-0004-0000-0000-000023010000}"/>
    <hyperlink ref="E303" location="A125190346A" display="A125190346A" xr:uid="{00000000-0004-0000-0000-000024010000}"/>
    <hyperlink ref="E304" location="A125195098T" display="A125195098T" xr:uid="{00000000-0004-0000-0000-000025010000}"/>
    <hyperlink ref="E305" location="A125192722F" display="A125192722F" xr:uid="{00000000-0004-0000-0000-000026010000}"/>
    <hyperlink ref="E306" location="A125190366K" display="A125190366K" xr:uid="{00000000-0004-0000-0000-000027010000}"/>
    <hyperlink ref="E307" location="A125195118R" display="A125195118R" xr:uid="{00000000-0004-0000-0000-000028010000}"/>
    <hyperlink ref="E308" location="A125192742R" display="A125192742R" xr:uid="{00000000-0004-0000-0000-000029010000}"/>
    <hyperlink ref="E309" location="A125190394V" display="A125190394V" xr:uid="{00000000-0004-0000-0000-00002A010000}"/>
    <hyperlink ref="E310" location="A125195146X" display="A125195146X" xr:uid="{00000000-0004-0000-0000-00002B010000}"/>
    <hyperlink ref="E311" location="A125192770X" display="A125192770X" xr:uid="{00000000-0004-0000-0000-00002C010000}"/>
    <hyperlink ref="E312" location="A125190374K" display="A125190374K" xr:uid="{00000000-0004-0000-0000-00002D010000}"/>
    <hyperlink ref="E313" location="A125195126R" display="A125195126R" xr:uid="{00000000-0004-0000-0000-00002E010000}"/>
    <hyperlink ref="E314" location="A125192750R" display="A125192750R" xr:uid="{00000000-0004-0000-0000-00002F010000}"/>
    <hyperlink ref="E315" location="A125190398C" display="A125190398C" xr:uid="{00000000-0004-0000-0000-000030010000}"/>
    <hyperlink ref="E316" location="A125195150R" display="A125195150R" xr:uid="{00000000-0004-0000-0000-000031010000}"/>
    <hyperlink ref="E317" location="A125192774J" display="A125192774J" xr:uid="{00000000-0004-0000-0000-000032010000}"/>
    <hyperlink ref="E318" location="A125190402J" display="A125190402J" xr:uid="{00000000-0004-0000-0000-000033010000}"/>
    <hyperlink ref="E319" location="A125195154X" display="A125195154X" xr:uid="{00000000-0004-0000-0000-000034010000}"/>
    <hyperlink ref="E320" location="A125192778T" display="A125192778T" xr:uid="{00000000-0004-0000-0000-000035010000}"/>
    <hyperlink ref="E321" location="A125190378V" display="A125190378V" xr:uid="{00000000-0004-0000-0000-000036010000}"/>
    <hyperlink ref="E322" location="A125195130F" display="A125195130F" xr:uid="{00000000-0004-0000-0000-000037010000}"/>
    <hyperlink ref="E323" location="A125192754X" display="A125192754X" xr:uid="{00000000-0004-0000-0000-000038010000}"/>
    <hyperlink ref="E324" location="A125190382K" display="A125190382K" xr:uid="{00000000-0004-0000-0000-000039010000}"/>
    <hyperlink ref="E325" location="A125195134R" display="A125195134R" xr:uid="{00000000-0004-0000-0000-00003A010000}"/>
    <hyperlink ref="E326" location="A125192758J" display="A125192758J" xr:uid="{00000000-0004-0000-0000-00003B010000}"/>
    <hyperlink ref="E327" location="A125190386V" display="A125190386V" xr:uid="{00000000-0004-0000-0000-00003C010000}"/>
    <hyperlink ref="E328" location="A125195138X" display="A125195138X" xr:uid="{00000000-0004-0000-0000-00003D010000}"/>
    <hyperlink ref="E329" location="A125192762X" display="A125192762X" xr:uid="{00000000-0004-0000-0000-00003E010000}"/>
    <hyperlink ref="E330" location="A125190370A" display="A125190370A" xr:uid="{00000000-0004-0000-0000-00003F010000}"/>
    <hyperlink ref="E331" location="A125195122F" display="A125195122F" xr:uid="{00000000-0004-0000-0000-000040010000}"/>
    <hyperlink ref="E332" location="A125192746X" display="A125192746X" xr:uid="{00000000-0004-0000-0000-000041010000}"/>
    <hyperlink ref="E333" location="A125190406T" display="A125190406T" xr:uid="{00000000-0004-0000-0000-000042010000}"/>
    <hyperlink ref="E334" location="A125195158J" display="A125195158J" xr:uid="{00000000-0004-0000-0000-000043010000}"/>
    <hyperlink ref="E335" location="A125192782J" display="A125192782J" xr:uid="{00000000-0004-0000-0000-000044010000}"/>
    <hyperlink ref="E336" location="A125190390K" display="A125190390K" xr:uid="{00000000-0004-0000-0000-000045010000}"/>
    <hyperlink ref="E337" location="A125195142R" display="A125195142R" xr:uid="{00000000-0004-0000-0000-000046010000}"/>
    <hyperlink ref="E338" location="A125192766J" display="A125192766J" xr:uid="{00000000-0004-0000-0000-000047010000}"/>
    <hyperlink ref="E339" location="A125190410J" display="A125190410J" xr:uid="{00000000-0004-0000-0000-000048010000}"/>
    <hyperlink ref="E340" location="A125195162X" display="A125195162X" xr:uid="{00000000-0004-0000-0000-000049010000}"/>
    <hyperlink ref="E341" location="A125192786T" display="A125192786T" xr:uid="{00000000-0004-0000-0000-00004A010000}"/>
    <hyperlink ref="E342" location="A125190174T" display="A125190174T" xr:uid="{00000000-0004-0000-0000-00004B010000}"/>
    <hyperlink ref="E343" location="A125194926V" display="A125194926V" xr:uid="{00000000-0004-0000-0000-00004C010000}"/>
    <hyperlink ref="E344" location="A125192550W" display="A125192550W" xr:uid="{00000000-0004-0000-0000-00004D010000}"/>
    <hyperlink ref="E345" location="A125190154J" display="A125190154J" xr:uid="{00000000-0004-0000-0000-00004E010000}"/>
    <hyperlink ref="E346" location="A125194906K" display="A125194906K" xr:uid="{00000000-0004-0000-0000-00004F010000}"/>
    <hyperlink ref="E347" location="A125192530L" display="A125192530L" xr:uid="{00000000-0004-0000-0000-000050010000}"/>
    <hyperlink ref="E348" location="A125190178A" display="A125190178A" xr:uid="{00000000-0004-0000-0000-000051010000}"/>
    <hyperlink ref="E349" location="A125194930K" display="A125194930K" xr:uid="{00000000-0004-0000-0000-000052010000}"/>
    <hyperlink ref="E350" location="A125192554F" display="A125192554F" xr:uid="{00000000-0004-0000-0000-000053010000}"/>
    <hyperlink ref="E351" location="A125190182T" display="A125190182T" xr:uid="{00000000-0004-0000-0000-000054010000}"/>
    <hyperlink ref="E352" location="A125194934V" display="A125194934V" xr:uid="{00000000-0004-0000-0000-000055010000}"/>
    <hyperlink ref="E353" location="A125192558R" display="A125192558R" xr:uid="{00000000-0004-0000-0000-000056010000}"/>
    <hyperlink ref="E354" location="A125190158T" display="A125190158T" xr:uid="{00000000-0004-0000-0000-000057010000}"/>
    <hyperlink ref="E355" location="A125194910A" display="A125194910A" xr:uid="{00000000-0004-0000-0000-000058010000}"/>
    <hyperlink ref="E356" location="A125192534W" display="A125192534W" xr:uid="{00000000-0004-0000-0000-000059010000}"/>
    <hyperlink ref="E357" location="A125190162J" display="A125190162J" xr:uid="{00000000-0004-0000-0000-00005A010000}"/>
    <hyperlink ref="E358" location="A125194914K" display="A125194914K" xr:uid="{00000000-0004-0000-0000-00005B010000}"/>
    <hyperlink ref="E359" location="A125192538F" display="A125192538F" xr:uid="{00000000-0004-0000-0000-00005C010000}"/>
    <hyperlink ref="E360" location="A125190166T" display="A125190166T" xr:uid="{00000000-0004-0000-0000-00005D010000}"/>
    <hyperlink ref="E361" location="A125194918V" display="A125194918V" xr:uid="{00000000-0004-0000-0000-00005E010000}"/>
    <hyperlink ref="E362" location="A125192542W" display="A125192542W" xr:uid="{00000000-0004-0000-0000-00005F010000}"/>
    <hyperlink ref="E363" location="A125190150X" display="A125190150X" xr:uid="{00000000-0004-0000-0000-000060010000}"/>
    <hyperlink ref="E364" location="A125194902A" display="A125194902A" xr:uid="{00000000-0004-0000-0000-000061010000}"/>
    <hyperlink ref="E365" location="A125192526W" display="A125192526W" xr:uid="{00000000-0004-0000-0000-000062010000}"/>
    <hyperlink ref="E366" location="A125190186A" display="A125190186A" xr:uid="{00000000-0004-0000-0000-000063010000}"/>
    <hyperlink ref="E367" location="A125194938C" display="A125194938C" xr:uid="{00000000-0004-0000-0000-000064010000}"/>
    <hyperlink ref="E368" location="A125192562F" display="A125192562F" xr:uid="{00000000-0004-0000-0000-000065010000}"/>
    <hyperlink ref="E369" location="A125190170J" display="A125190170J" xr:uid="{00000000-0004-0000-0000-000066010000}"/>
    <hyperlink ref="E370" location="A125194922K" display="A125194922K" xr:uid="{00000000-0004-0000-0000-000067010000}"/>
    <hyperlink ref="E371" location="A125192546F" display="A125192546F" xr:uid="{00000000-0004-0000-0000-000068010000}"/>
    <hyperlink ref="E372" location="A125190190T" display="A125190190T" xr:uid="{00000000-0004-0000-0000-000069010000}"/>
    <hyperlink ref="E373" location="A125194942V" display="A125194942V" xr:uid="{00000000-0004-0000-0000-00006A010000}"/>
    <hyperlink ref="E374" location="A125192566R" display="A125192566R" xr:uid="{00000000-0004-0000-0000-00006B010000}"/>
    <hyperlink ref="E375" location="A125190218J" display="A125190218J" xr:uid="{00000000-0004-0000-0000-00006C010000}"/>
    <hyperlink ref="E376" location="A125194970C" display="A125194970C" xr:uid="{00000000-0004-0000-0000-00006D010000}"/>
    <hyperlink ref="E377" location="A125192594X" display="A125192594X" xr:uid="{00000000-0004-0000-0000-00006E010000}"/>
    <hyperlink ref="E378" location="A125190198K" display="A125190198K" xr:uid="{00000000-0004-0000-0000-00006F010000}"/>
    <hyperlink ref="E379" location="A125194950V" display="A125194950V" xr:uid="{00000000-0004-0000-0000-000070010000}"/>
    <hyperlink ref="E380" location="A125192574R" display="A125192574R" xr:uid="{00000000-0004-0000-0000-000071010000}"/>
    <hyperlink ref="E381" location="A125190222X" display="A125190222X" xr:uid="{00000000-0004-0000-0000-000072010000}"/>
    <hyperlink ref="E382" location="A125194974L" display="A125194974L" xr:uid="{00000000-0004-0000-0000-000073010000}"/>
    <hyperlink ref="E383" location="A125192598J" display="A125192598J" xr:uid="{00000000-0004-0000-0000-000074010000}"/>
    <hyperlink ref="E384" location="A125190226J" display="A125190226J" xr:uid="{00000000-0004-0000-0000-000075010000}"/>
    <hyperlink ref="E385" location="A125194978W" display="A125194978W" xr:uid="{00000000-0004-0000-0000-000076010000}"/>
    <hyperlink ref="E386" location="A125192602L" display="A125192602L" xr:uid="{00000000-0004-0000-0000-000077010000}"/>
    <hyperlink ref="E387" location="A125190202R" display="A125190202R" xr:uid="{00000000-0004-0000-0000-000078010000}"/>
    <hyperlink ref="E388" location="A125194954C" display="A125194954C" xr:uid="{00000000-0004-0000-0000-000079010000}"/>
    <hyperlink ref="E389" location="A125192578X" display="A125192578X" xr:uid="{00000000-0004-0000-0000-00007A010000}"/>
    <hyperlink ref="E390" location="A125190206X" display="A125190206X" xr:uid="{00000000-0004-0000-0000-00007B010000}"/>
    <hyperlink ref="E391" location="A125194958L" display="A125194958L" xr:uid="{00000000-0004-0000-0000-00007C010000}"/>
    <hyperlink ref="E392" location="A125192582R" display="A125192582R" xr:uid="{00000000-0004-0000-0000-00007D010000}"/>
    <hyperlink ref="E393" location="A125190210R" display="A125190210R" xr:uid="{00000000-0004-0000-0000-00007E010000}"/>
    <hyperlink ref="E394" location="A125194962C" display="A125194962C" xr:uid="{00000000-0004-0000-0000-00007F010000}"/>
    <hyperlink ref="E395" location="A125192586X" display="A125192586X" xr:uid="{00000000-0004-0000-0000-000080010000}"/>
    <hyperlink ref="E396" location="A125190194A" display="A125190194A" xr:uid="{00000000-0004-0000-0000-000081010000}"/>
    <hyperlink ref="E397" location="A125194946C" display="A125194946C" xr:uid="{00000000-0004-0000-0000-000082010000}"/>
    <hyperlink ref="E398" location="A125192570F" display="A125192570F" xr:uid="{00000000-0004-0000-0000-000083010000}"/>
    <hyperlink ref="E399" location="A125190230X" display="A125190230X" xr:uid="{00000000-0004-0000-0000-000084010000}"/>
    <hyperlink ref="E400" location="A125194982L" display="A125194982L" xr:uid="{00000000-0004-0000-0000-000085010000}"/>
    <hyperlink ref="E401" location="A125192606W" display="A125192606W" xr:uid="{00000000-0004-0000-0000-000086010000}"/>
    <hyperlink ref="E402" location="A125190214X" display="A125190214X" xr:uid="{00000000-0004-0000-0000-000087010000}"/>
    <hyperlink ref="E403" location="A125194966L" display="A125194966L" xr:uid="{00000000-0004-0000-0000-000088010000}"/>
    <hyperlink ref="E404" location="A125192590R" display="A125192590R" xr:uid="{00000000-0004-0000-0000-000089010000}"/>
    <hyperlink ref="E405" location="A125190234J" display="A125190234J" xr:uid="{00000000-0004-0000-0000-00008A010000}"/>
    <hyperlink ref="E406" location="A125194986W" display="A125194986W" xr:uid="{00000000-0004-0000-0000-00008B010000}"/>
    <hyperlink ref="E407" location="A125192610L" display="A125192610L" xr:uid="{00000000-0004-0000-0000-00008C010000}"/>
    <hyperlink ref="E408" location="A125190262T" display="A125190262T" xr:uid="{00000000-0004-0000-0000-00008D010000}"/>
    <hyperlink ref="E409" location="A125195014W" display="A125195014W" xr:uid="{00000000-0004-0000-0000-00008E010000}"/>
    <hyperlink ref="E410" location="A125192638R" display="A125192638R" xr:uid="{00000000-0004-0000-0000-00008F010000}"/>
    <hyperlink ref="E411" location="A125190242J" display="A125190242J" xr:uid="{00000000-0004-0000-0000-000090010000}"/>
    <hyperlink ref="E412" location="A125194994W" display="A125194994W" xr:uid="{00000000-0004-0000-0000-000091010000}"/>
    <hyperlink ref="E413" location="A125192618F" display="A125192618F" xr:uid="{00000000-0004-0000-0000-000092010000}"/>
    <hyperlink ref="E414" location="A125190266A" display="A125190266A" xr:uid="{00000000-0004-0000-0000-000093010000}"/>
    <hyperlink ref="E415" location="A125195018F" display="A125195018F" xr:uid="{00000000-0004-0000-0000-000094010000}"/>
    <hyperlink ref="E416" location="A125192642F" display="A125192642F" xr:uid="{00000000-0004-0000-0000-000095010000}"/>
    <hyperlink ref="E417" location="A125190270T" display="A125190270T" xr:uid="{00000000-0004-0000-0000-000096010000}"/>
    <hyperlink ref="E418" location="A125195022W" display="A125195022W" xr:uid="{00000000-0004-0000-0000-000097010000}"/>
    <hyperlink ref="E419" location="A125192646R" display="A125192646R" xr:uid="{00000000-0004-0000-0000-000098010000}"/>
    <hyperlink ref="E420" location="A125190246T" display="A125190246T" xr:uid="{00000000-0004-0000-0000-000099010000}"/>
    <hyperlink ref="E421" location="A125194998F" display="A125194998F" xr:uid="{00000000-0004-0000-0000-00009A010000}"/>
    <hyperlink ref="E422" location="A125192622W" display="A125192622W" xr:uid="{00000000-0004-0000-0000-00009B010000}"/>
    <hyperlink ref="E423" location="A125190250J" display="A125190250J" xr:uid="{00000000-0004-0000-0000-00009C010000}"/>
    <hyperlink ref="E424" location="A125195002L" display="A125195002L" xr:uid="{00000000-0004-0000-0000-00009D010000}"/>
    <hyperlink ref="E425" location="A125192626F" display="A125192626F" xr:uid="{00000000-0004-0000-0000-00009E010000}"/>
    <hyperlink ref="E426" location="A125190254T" display="A125190254T" xr:uid="{00000000-0004-0000-0000-00009F010000}"/>
    <hyperlink ref="E427" location="A125195006W" display="A125195006W" xr:uid="{00000000-0004-0000-0000-0000A0010000}"/>
    <hyperlink ref="E428" location="A125192630W" display="A125192630W" xr:uid="{00000000-0004-0000-0000-0000A1010000}"/>
    <hyperlink ref="E429" location="A125190238T" display="A125190238T" xr:uid="{00000000-0004-0000-0000-0000A2010000}"/>
    <hyperlink ref="E430" location="A125194990L" display="A125194990L" xr:uid="{00000000-0004-0000-0000-0000A3010000}"/>
    <hyperlink ref="E431" location="A125192614W" display="A125192614W" xr:uid="{00000000-0004-0000-0000-0000A4010000}"/>
    <hyperlink ref="E432" location="A125190274A" display="A125190274A" xr:uid="{00000000-0004-0000-0000-0000A5010000}"/>
    <hyperlink ref="E433" location="A125195026F" display="A125195026F" xr:uid="{00000000-0004-0000-0000-0000A6010000}"/>
    <hyperlink ref="E434" location="A125192650F" display="A125192650F" xr:uid="{00000000-0004-0000-0000-0000A7010000}"/>
    <hyperlink ref="E435" location="A125190258A" display="A125190258A" xr:uid="{00000000-0004-0000-0000-0000A8010000}"/>
    <hyperlink ref="E436" location="A125195010L" display="A125195010L" xr:uid="{00000000-0004-0000-0000-0000A9010000}"/>
    <hyperlink ref="E437" location="A125192634F" display="A125192634F" xr:uid="{00000000-0004-0000-0000-0000AA010000}"/>
    <hyperlink ref="E438" location="A125190278K" display="A125190278K" xr:uid="{00000000-0004-0000-0000-0000AB010000}"/>
    <hyperlink ref="E439" location="A125195030W" display="A125195030W" xr:uid="{00000000-0004-0000-0000-0000AC010000}"/>
    <hyperlink ref="E440" location="A125192654R" display="A125192654R" xr:uid="{00000000-0004-0000-0000-0000AD010000}"/>
    <hyperlink ref="E441" location="A125190086T" display="A125190086T" xr:uid="{00000000-0004-0000-0000-0000AE010000}"/>
    <hyperlink ref="E442" location="A125194838V" display="A125194838V" xr:uid="{00000000-0004-0000-0000-0000AF010000}"/>
    <hyperlink ref="E443" location="A125192462W" display="A125192462W" xr:uid="{00000000-0004-0000-0000-0000B0010000}"/>
    <hyperlink ref="E444" location="A125190066J" display="A125190066J" xr:uid="{00000000-0004-0000-0000-0000B1010000}"/>
    <hyperlink ref="E445" location="A125194818K" display="A125194818K" xr:uid="{00000000-0004-0000-0000-0000B2010000}"/>
    <hyperlink ref="E446" location="A125192442L" display="A125192442L" xr:uid="{00000000-0004-0000-0000-0000B3010000}"/>
    <hyperlink ref="E447" location="A125190090J" display="A125190090J" xr:uid="{00000000-0004-0000-0000-0000B4010000}"/>
    <hyperlink ref="E448" location="A125194842K" display="A125194842K" xr:uid="{00000000-0004-0000-0000-0000B5010000}"/>
    <hyperlink ref="E449" location="A125192466F" display="A125192466F" xr:uid="{00000000-0004-0000-0000-0000B6010000}"/>
    <hyperlink ref="E450" location="A125190094T" display="A125190094T" xr:uid="{00000000-0004-0000-0000-0000B7010000}"/>
    <hyperlink ref="E451" location="A125194846V" display="A125194846V" xr:uid="{00000000-0004-0000-0000-0000B8010000}"/>
    <hyperlink ref="E452" location="A125192470W" display="A125192470W" xr:uid="{00000000-0004-0000-0000-0000B9010000}"/>
    <hyperlink ref="E453" location="A125190070X" display="A125190070X" xr:uid="{00000000-0004-0000-0000-0000BA010000}"/>
    <hyperlink ref="E454" location="A125194822A" display="A125194822A" xr:uid="{00000000-0004-0000-0000-0000BB010000}"/>
    <hyperlink ref="E455" location="A125192446W" display="A125192446W" xr:uid="{00000000-0004-0000-0000-0000BC010000}"/>
    <hyperlink ref="E456" location="A125190074J" display="A125190074J" xr:uid="{00000000-0004-0000-0000-0000BD010000}"/>
    <hyperlink ref="E457" location="A125194826K" display="A125194826K" xr:uid="{00000000-0004-0000-0000-0000BE010000}"/>
    <hyperlink ref="E458" location="A125192450L" display="A125192450L" xr:uid="{00000000-0004-0000-0000-0000BF010000}"/>
    <hyperlink ref="E459" location="A125190078T" display="A125190078T" xr:uid="{00000000-0004-0000-0000-0000C0010000}"/>
    <hyperlink ref="E460" location="A125194830A" display="A125194830A" xr:uid="{00000000-0004-0000-0000-0000C1010000}"/>
    <hyperlink ref="E461" location="A125192454W" display="A125192454W" xr:uid="{00000000-0004-0000-0000-0000C2010000}"/>
    <hyperlink ref="E462" location="A125190062X" display="A125190062X" xr:uid="{00000000-0004-0000-0000-0000C3010000}"/>
    <hyperlink ref="E463" location="A125194814A" display="A125194814A" xr:uid="{00000000-0004-0000-0000-0000C4010000}"/>
    <hyperlink ref="E464" location="A125192438W" display="A125192438W" xr:uid="{00000000-0004-0000-0000-0000C5010000}"/>
    <hyperlink ref="E465" location="A125190098A" display="A125190098A" xr:uid="{00000000-0004-0000-0000-0000C6010000}"/>
    <hyperlink ref="E466" location="A125194850K" display="A125194850K" xr:uid="{00000000-0004-0000-0000-0000C7010000}"/>
    <hyperlink ref="E467" location="A125192474F" display="A125192474F" xr:uid="{00000000-0004-0000-0000-0000C8010000}"/>
    <hyperlink ref="E468" location="A125190082J" display="A125190082J" xr:uid="{00000000-0004-0000-0000-0000C9010000}"/>
    <hyperlink ref="E469" location="A125194834K" display="A125194834K" xr:uid="{00000000-0004-0000-0000-0000CA010000}"/>
    <hyperlink ref="E470" location="A125192458F" display="A125192458F" xr:uid="{00000000-0004-0000-0000-0000CB010000}"/>
    <hyperlink ref="E471" location="A125190102F" display="A125190102F" xr:uid="{00000000-0004-0000-0000-0000CC010000}"/>
    <hyperlink ref="E472" location="A125194854V" display="A125194854V" xr:uid="{00000000-0004-0000-0000-0000CD010000}"/>
    <hyperlink ref="E473" location="A125192478R" display="A125192478R" xr:uid="{00000000-0004-0000-0000-0000CE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  <c r="HF5" s="8" t="s">
        <v>945</v>
      </c>
      <c r="HG5" s="8" t="s">
        <v>945</v>
      </c>
      <c r="HH5" s="8" t="s">
        <v>945</v>
      </c>
      <c r="HI5" s="8" t="s">
        <v>945</v>
      </c>
      <c r="HJ5" s="8" t="s">
        <v>945</v>
      </c>
      <c r="HK5" s="8" t="s">
        <v>945</v>
      </c>
      <c r="HL5" s="8" t="s">
        <v>945</v>
      </c>
      <c r="HM5" s="8" t="s">
        <v>945</v>
      </c>
      <c r="HN5" s="8" t="s">
        <v>945</v>
      </c>
      <c r="HO5" s="8" t="s">
        <v>945</v>
      </c>
      <c r="HP5" s="8" t="s">
        <v>945</v>
      </c>
      <c r="HQ5" s="8" t="s">
        <v>945</v>
      </c>
      <c r="HR5" s="8" t="s">
        <v>945</v>
      </c>
      <c r="HS5" s="8" t="s">
        <v>945</v>
      </c>
      <c r="HT5" s="8" t="s">
        <v>945</v>
      </c>
      <c r="HU5" s="8" t="s">
        <v>945</v>
      </c>
      <c r="HV5" s="8" t="s">
        <v>945</v>
      </c>
      <c r="HW5" s="8" t="s">
        <v>945</v>
      </c>
      <c r="HX5" s="8" t="s">
        <v>945</v>
      </c>
      <c r="HY5" s="8" t="s">
        <v>945</v>
      </c>
      <c r="HZ5" s="8" t="s">
        <v>945</v>
      </c>
      <c r="IA5" s="8" t="s">
        <v>945</v>
      </c>
      <c r="IB5" s="8" t="s">
        <v>945</v>
      </c>
      <c r="IC5" s="8" t="s">
        <v>945</v>
      </c>
      <c r="ID5" s="8" t="s">
        <v>945</v>
      </c>
      <c r="IE5" s="8" t="s">
        <v>945</v>
      </c>
      <c r="IF5" s="8" t="s">
        <v>945</v>
      </c>
      <c r="IG5" s="8" t="s">
        <v>945</v>
      </c>
      <c r="IH5" s="8" t="s">
        <v>945</v>
      </c>
      <c r="II5" s="8" t="s">
        <v>945</v>
      </c>
      <c r="IJ5" s="8" t="s">
        <v>945</v>
      </c>
      <c r="IK5" s="8" t="s">
        <v>945</v>
      </c>
      <c r="IL5" s="8" t="s">
        <v>945</v>
      </c>
      <c r="IM5" s="8" t="s">
        <v>945</v>
      </c>
      <c r="IN5" s="8" t="s">
        <v>945</v>
      </c>
      <c r="IO5" s="8" t="s">
        <v>945</v>
      </c>
      <c r="IP5" s="8" t="s">
        <v>945</v>
      </c>
      <c r="IQ5" s="8" t="s">
        <v>945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11647.761</v>
      </c>
      <c r="C11" s="9">
        <v>6288.2839999999997</v>
      </c>
      <c r="D11" s="9">
        <v>5359.4769999999999</v>
      </c>
      <c r="E11" s="9">
        <v>8089.0780000000004</v>
      </c>
      <c r="F11" s="9">
        <v>5209.9650000000001</v>
      </c>
      <c r="G11" s="9">
        <v>2879.1129999999998</v>
      </c>
      <c r="H11" s="9">
        <v>6980.5450000000001</v>
      </c>
      <c r="I11" s="9">
        <v>4544.3270000000002</v>
      </c>
      <c r="J11" s="9">
        <v>2436.2179999999998</v>
      </c>
      <c r="K11" s="9">
        <v>1108.5329999999999</v>
      </c>
      <c r="L11" s="9">
        <v>665.63900000000001</v>
      </c>
      <c r="M11" s="9">
        <v>442.89499999999998</v>
      </c>
      <c r="N11" s="9">
        <v>1037.3440000000001</v>
      </c>
      <c r="O11" s="9">
        <v>611.20899999999995</v>
      </c>
      <c r="P11" s="9">
        <v>426.13400000000001</v>
      </c>
      <c r="Q11" s="9">
        <v>71.19</v>
      </c>
      <c r="R11" s="9">
        <v>54.429000000000002</v>
      </c>
      <c r="S11" s="9">
        <v>16.760000000000002</v>
      </c>
      <c r="T11" s="9">
        <v>3558.683</v>
      </c>
      <c r="U11" s="9">
        <v>1078.319</v>
      </c>
      <c r="V11" s="9">
        <v>2480.364</v>
      </c>
      <c r="W11" s="9">
        <v>2589.1970000000001</v>
      </c>
      <c r="X11" s="9">
        <v>707.35</v>
      </c>
      <c r="Y11" s="9">
        <v>1881.847</v>
      </c>
      <c r="Z11" s="9">
        <v>969.48699999999997</v>
      </c>
      <c r="AA11" s="9">
        <v>370.96899999999999</v>
      </c>
      <c r="AB11" s="9">
        <v>598.51800000000003</v>
      </c>
      <c r="AC11" s="9">
        <v>451.05399999999997</v>
      </c>
      <c r="AD11" s="9">
        <v>131.40600000000001</v>
      </c>
      <c r="AE11" s="9">
        <v>319.64800000000002</v>
      </c>
      <c r="AF11" s="9">
        <v>518.43299999999999</v>
      </c>
      <c r="AG11" s="9">
        <v>239.56299999999999</v>
      </c>
      <c r="AH11" s="9">
        <v>278.87</v>
      </c>
      <c r="AI11" s="9">
        <v>11227.370999999999</v>
      </c>
      <c r="AJ11" s="9">
        <v>6020.7730000000001</v>
      </c>
      <c r="AK11" s="9">
        <v>5206.5969999999998</v>
      </c>
      <c r="AL11" s="9">
        <v>7910.2879999999996</v>
      </c>
      <c r="AM11" s="9">
        <v>5069.9989999999998</v>
      </c>
      <c r="AN11" s="9">
        <v>2840.288</v>
      </c>
      <c r="AO11" s="9">
        <v>6828.8339999999998</v>
      </c>
      <c r="AP11" s="9">
        <v>4427.3119999999999</v>
      </c>
      <c r="AQ11" s="9">
        <v>2401.5219999999999</v>
      </c>
      <c r="AR11" s="9">
        <v>1081.454</v>
      </c>
      <c r="AS11" s="9">
        <v>642.68700000000001</v>
      </c>
      <c r="AT11" s="9">
        <v>438.767</v>
      </c>
      <c r="AU11" s="9">
        <v>1014.333</v>
      </c>
      <c r="AV11" s="9">
        <v>592.04499999999996</v>
      </c>
      <c r="AW11" s="9">
        <v>422.28699999999998</v>
      </c>
      <c r="AX11" s="9">
        <v>67.120999999999995</v>
      </c>
      <c r="AY11" s="9">
        <v>50.640999999999998</v>
      </c>
      <c r="AZ11" s="9">
        <v>16.48</v>
      </c>
      <c r="BA11" s="9">
        <v>3317.0830000000001</v>
      </c>
      <c r="BB11" s="9">
        <v>950.774</v>
      </c>
      <c r="BC11" s="9">
        <v>2366.3090000000002</v>
      </c>
      <c r="BD11" s="9">
        <v>2367.7109999999998</v>
      </c>
      <c r="BE11" s="9">
        <v>592.22500000000002</v>
      </c>
      <c r="BF11" s="9">
        <v>1775.4860000000001</v>
      </c>
      <c r="BG11" s="9">
        <v>949.37199999999996</v>
      </c>
      <c r="BH11" s="9">
        <v>358.54899999999998</v>
      </c>
      <c r="BI11" s="9">
        <v>590.82299999999998</v>
      </c>
      <c r="BJ11" s="9">
        <v>433.88200000000001</v>
      </c>
      <c r="BK11" s="9">
        <v>120.623</v>
      </c>
      <c r="BL11" s="9">
        <v>313.25900000000001</v>
      </c>
      <c r="BM11" s="9">
        <v>515.49</v>
      </c>
      <c r="BN11" s="9">
        <v>237.92599999999999</v>
      </c>
      <c r="BO11" s="9">
        <v>277.56400000000002</v>
      </c>
      <c r="BP11" s="9">
        <v>1829.82</v>
      </c>
      <c r="BQ11" s="9">
        <v>935.13800000000003</v>
      </c>
      <c r="BR11" s="9">
        <v>894.68200000000002</v>
      </c>
      <c r="BS11" s="9">
        <v>896.64599999999996</v>
      </c>
      <c r="BT11" s="9">
        <v>529.52099999999996</v>
      </c>
      <c r="BU11" s="9">
        <v>367.125</v>
      </c>
      <c r="BV11" s="9">
        <v>772.38099999999997</v>
      </c>
      <c r="BW11" s="9">
        <v>466.73399999999998</v>
      </c>
      <c r="BX11" s="9">
        <v>305.64699999999999</v>
      </c>
      <c r="BY11" s="9">
        <v>124.265</v>
      </c>
      <c r="BZ11" s="9">
        <v>62.786999999999999</v>
      </c>
      <c r="CA11" s="9">
        <v>61.478999999999999</v>
      </c>
      <c r="CB11" s="9">
        <v>113.562</v>
      </c>
      <c r="CC11" s="9">
        <v>55.456000000000003</v>
      </c>
      <c r="CD11" s="9">
        <v>58.106000000000002</v>
      </c>
      <c r="CE11" s="9">
        <v>10.702999999999999</v>
      </c>
      <c r="CF11" s="9">
        <v>7.3310000000000004</v>
      </c>
      <c r="CG11" s="9">
        <v>3.3730000000000002</v>
      </c>
      <c r="CH11" s="9">
        <v>933.17399999999998</v>
      </c>
      <c r="CI11" s="9">
        <v>405.61700000000002</v>
      </c>
      <c r="CJ11" s="9">
        <v>527.55700000000002</v>
      </c>
      <c r="CK11" s="9">
        <v>587.44100000000003</v>
      </c>
      <c r="CL11" s="9">
        <v>249.17699999999999</v>
      </c>
      <c r="CM11" s="9">
        <v>338.26400000000001</v>
      </c>
      <c r="CN11" s="9">
        <v>345.733</v>
      </c>
      <c r="CO11" s="9">
        <v>156.44</v>
      </c>
      <c r="CP11" s="9">
        <v>189.29300000000001</v>
      </c>
      <c r="CQ11" s="9">
        <v>173.78700000000001</v>
      </c>
      <c r="CR11" s="9">
        <v>79.313999999999993</v>
      </c>
      <c r="CS11" s="9">
        <v>94.474000000000004</v>
      </c>
      <c r="CT11" s="9">
        <v>171.946</v>
      </c>
      <c r="CU11" s="9">
        <v>77.126999999999995</v>
      </c>
      <c r="CV11" s="9">
        <v>94.819000000000003</v>
      </c>
      <c r="CW11" s="9">
        <v>5281.1530000000002</v>
      </c>
      <c r="CX11" s="9">
        <v>2887.8629999999998</v>
      </c>
      <c r="CY11" s="9">
        <v>2393.29</v>
      </c>
      <c r="CZ11" s="9">
        <v>4023.4830000000002</v>
      </c>
      <c r="DA11" s="9">
        <v>2619.2869999999998</v>
      </c>
      <c r="DB11" s="9">
        <v>1404.1959999999999</v>
      </c>
      <c r="DC11" s="9">
        <v>3477.5360000000001</v>
      </c>
      <c r="DD11" s="9">
        <v>2297.0810000000001</v>
      </c>
      <c r="DE11" s="9">
        <v>1180.4549999999999</v>
      </c>
      <c r="DF11" s="9">
        <v>545.94600000000003</v>
      </c>
      <c r="DG11" s="9">
        <v>322.20600000000002</v>
      </c>
      <c r="DH11" s="9">
        <v>223.74</v>
      </c>
      <c r="DI11" s="9">
        <v>515.94000000000005</v>
      </c>
      <c r="DJ11" s="9">
        <v>297.791</v>
      </c>
      <c r="DK11" s="9">
        <v>218.149</v>
      </c>
      <c r="DL11" s="9">
        <v>30.007000000000001</v>
      </c>
      <c r="DM11" s="9">
        <v>24.414999999999999</v>
      </c>
      <c r="DN11" s="9">
        <v>5.5910000000000002</v>
      </c>
      <c r="DO11" s="9">
        <v>1257.67</v>
      </c>
      <c r="DP11" s="9">
        <v>268.57600000000002</v>
      </c>
      <c r="DQ11" s="9">
        <v>989.09500000000003</v>
      </c>
      <c r="DR11" s="9">
        <v>922.577</v>
      </c>
      <c r="DS11" s="9">
        <v>152.01400000000001</v>
      </c>
      <c r="DT11" s="9">
        <v>770.56299999999999</v>
      </c>
      <c r="DU11" s="9">
        <v>335.09300000000002</v>
      </c>
      <c r="DV11" s="9">
        <v>116.562</v>
      </c>
      <c r="DW11" s="9">
        <v>218.53100000000001</v>
      </c>
      <c r="DX11" s="9">
        <v>131.71899999999999</v>
      </c>
      <c r="DY11" s="9">
        <v>21.501000000000001</v>
      </c>
      <c r="DZ11" s="9">
        <v>110.218</v>
      </c>
      <c r="EA11" s="9">
        <v>203.374</v>
      </c>
      <c r="EB11" s="9">
        <v>95.061000000000007</v>
      </c>
      <c r="EC11" s="9">
        <v>108.313</v>
      </c>
      <c r="ED11" s="9">
        <v>4116.3980000000001</v>
      </c>
      <c r="EE11" s="9">
        <v>2197.7730000000001</v>
      </c>
      <c r="EF11" s="9">
        <v>1918.625</v>
      </c>
      <c r="EG11" s="9">
        <v>2990.1590000000001</v>
      </c>
      <c r="EH11" s="9">
        <v>1921.191</v>
      </c>
      <c r="EI11" s="9">
        <v>1068.9680000000001</v>
      </c>
      <c r="EJ11" s="9">
        <v>2578.9169999999999</v>
      </c>
      <c r="EK11" s="9">
        <v>1663.4970000000001</v>
      </c>
      <c r="EL11" s="9">
        <v>915.42</v>
      </c>
      <c r="EM11" s="9">
        <v>411.24200000000002</v>
      </c>
      <c r="EN11" s="9">
        <v>257.69400000000002</v>
      </c>
      <c r="EO11" s="9">
        <v>153.548</v>
      </c>
      <c r="EP11" s="9">
        <v>384.83100000000002</v>
      </c>
      <c r="EQ11" s="9">
        <v>238.798</v>
      </c>
      <c r="ER11" s="9">
        <v>146.03200000000001</v>
      </c>
      <c r="ES11" s="9">
        <v>26.411000000000001</v>
      </c>
      <c r="ET11" s="9">
        <v>18.896000000000001</v>
      </c>
      <c r="EU11" s="9">
        <v>7.5149999999999997</v>
      </c>
      <c r="EV11" s="9">
        <v>1126.239</v>
      </c>
      <c r="EW11" s="9">
        <v>276.58100000000002</v>
      </c>
      <c r="EX11" s="9">
        <v>849.65700000000004</v>
      </c>
      <c r="EY11" s="9">
        <v>857.69299999999998</v>
      </c>
      <c r="EZ11" s="9">
        <v>191.035</v>
      </c>
      <c r="FA11" s="9">
        <v>666.65800000000002</v>
      </c>
      <c r="FB11" s="9">
        <v>268.54599999999999</v>
      </c>
      <c r="FC11" s="9">
        <v>85.546999999999997</v>
      </c>
      <c r="FD11" s="9">
        <v>182.999</v>
      </c>
      <c r="FE11" s="9">
        <v>128.376</v>
      </c>
      <c r="FF11" s="9">
        <v>19.808</v>
      </c>
      <c r="FG11" s="9">
        <v>108.56699999999999</v>
      </c>
      <c r="FH11" s="9">
        <v>140.17099999999999</v>
      </c>
      <c r="FI11" s="9">
        <v>65.738</v>
      </c>
      <c r="FJ11" s="9">
        <v>74.432000000000002</v>
      </c>
      <c r="FK11" s="9">
        <v>420.39100000000002</v>
      </c>
      <c r="FL11" s="9">
        <v>267.51100000000002</v>
      </c>
      <c r="FM11" s="9">
        <v>152.88</v>
      </c>
      <c r="FN11" s="9">
        <v>178.79</v>
      </c>
      <c r="FO11" s="9">
        <v>139.96600000000001</v>
      </c>
      <c r="FP11" s="9">
        <v>38.823999999999998</v>
      </c>
      <c r="FQ11" s="9">
        <v>151.71100000000001</v>
      </c>
      <c r="FR11" s="9">
        <v>117.014</v>
      </c>
      <c r="FS11" s="9">
        <v>34.695999999999998</v>
      </c>
      <c r="FT11" s="9">
        <v>27.08</v>
      </c>
      <c r="FU11" s="9">
        <v>22.952000000000002</v>
      </c>
      <c r="FV11" s="9">
        <v>4.1280000000000001</v>
      </c>
      <c r="FW11" s="9">
        <v>23.010999999999999</v>
      </c>
      <c r="FX11" s="9">
        <v>19.164000000000001</v>
      </c>
      <c r="FY11" s="9">
        <v>3.847</v>
      </c>
      <c r="FZ11" s="9">
        <v>4.069</v>
      </c>
      <c r="GA11" s="9">
        <v>3.7879999999999998</v>
      </c>
      <c r="GB11" s="9">
        <v>0.28100000000000003</v>
      </c>
      <c r="GC11" s="9">
        <v>241.6</v>
      </c>
      <c r="GD11" s="9">
        <v>127.545</v>
      </c>
      <c r="GE11" s="9">
        <v>114.056</v>
      </c>
      <c r="GF11" s="9">
        <v>221.48599999999999</v>
      </c>
      <c r="GG11" s="9">
        <v>115.125</v>
      </c>
      <c r="GH11" s="9">
        <v>106.361</v>
      </c>
      <c r="GI11" s="9">
        <v>20.114999999999998</v>
      </c>
      <c r="GJ11" s="9">
        <v>12.42</v>
      </c>
      <c r="GK11" s="9">
        <v>7.6950000000000003</v>
      </c>
      <c r="GL11" s="9">
        <v>17.172000000000001</v>
      </c>
      <c r="GM11" s="9">
        <v>10.782999999999999</v>
      </c>
      <c r="GN11" s="9">
        <v>6.3890000000000002</v>
      </c>
      <c r="GO11" s="9">
        <v>2.9430000000000001</v>
      </c>
      <c r="GP11" s="9">
        <v>1.637</v>
      </c>
      <c r="GQ11" s="9">
        <v>1.306</v>
      </c>
      <c r="GR11" s="9">
        <v>3649.8960000000002</v>
      </c>
      <c r="GS11" s="9">
        <v>1979.9259999999999</v>
      </c>
      <c r="GT11" s="9">
        <v>1669.971</v>
      </c>
      <c r="GU11" s="9">
        <v>2571.2469999999998</v>
      </c>
      <c r="GV11" s="9">
        <v>1650.29</v>
      </c>
      <c r="GW11" s="9">
        <v>920.95699999999999</v>
      </c>
      <c r="GX11" s="9">
        <v>2228.7379999999998</v>
      </c>
      <c r="GY11" s="9">
        <v>1446.394</v>
      </c>
      <c r="GZ11" s="9">
        <v>782.34500000000003</v>
      </c>
      <c r="HA11" s="9">
        <v>342.50900000000001</v>
      </c>
      <c r="HB11" s="9">
        <v>203.89599999999999</v>
      </c>
      <c r="HC11" s="9">
        <v>138.61199999999999</v>
      </c>
      <c r="HD11" s="9">
        <v>320.53800000000001</v>
      </c>
      <c r="HE11" s="9">
        <v>185.971</v>
      </c>
      <c r="HF11" s="9">
        <v>134.56700000000001</v>
      </c>
      <c r="HG11" s="9">
        <v>21.971</v>
      </c>
      <c r="HH11" s="9">
        <v>17.925000000000001</v>
      </c>
      <c r="HI11" s="9">
        <v>4.0460000000000003</v>
      </c>
      <c r="HJ11" s="9">
        <v>1078.6500000000001</v>
      </c>
      <c r="HK11" s="9">
        <v>329.63600000000002</v>
      </c>
      <c r="HL11" s="9">
        <v>749.01400000000001</v>
      </c>
      <c r="HM11" s="9">
        <v>791.67</v>
      </c>
      <c r="HN11" s="9">
        <v>221.39099999999999</v>
      </c>
      <c r="HO11" s="9">
        <v>570.279</v>
      </c>
      <c r="HP11" s="9">
        <v>286.97899999999998</v>
      </c>
      <c r="HQ11" s="9">
        <v>108.244</v>
      </c>
      <c r="HR11" s="9">
        <v>178.73500000000001</v>
      </c>
      <c r="HS11" s="9">
        <v>127.709</v>
      </c>
      <c r="HT11" s="9">
        <v>31.945</v>
      </c>
      <c r="HU11" s="9">
        <v>95.763999999999996</v>
      </c>
      <c r="HV11" s="9">
        <v>159.27099999999999</v>
      </c>
      <c r="HW11" s="9">
        <v>76.299000000000007</v>
      </c>
      <c r="HX11" s="9">
        <v>82.971999999999994</v>
      </c>
      <c r="HY11" s="9">
        <v>2974.3620000000001</v>
      </c>
      <c r="HZ11" s="9">
        <v>1604.3810000000001</v>
      </c>
      <c r="IA11" s="9">
        <v>1369.981</v>
      </c>
      <c r="IB11" s="9">
        <v>1995.32</v>
      </c>
      <c r="IC11" s="9">
        <v>1292.0219999999999</v>
      </c>
      <c r="ID11" s="9">
        <v>703.298</v>
      </c>
      <c r="IE11" s="9">
        <v>1724.183</v>
      </c>
      <c r="IF11" s="9">
        <v>1129.9870000000001</v>
      </c>
      <c r="IG11" s="9">
        <v>594.19600000000003</v>
      </c>
      <c r="IH11" s="9">
        <v>271.137</v>
      </c>
      <c r="II11" s="9">
        <v>162.035</v>
      </c>
      <c r="IJ11" s="9">
        <v>109.102</v>
      </c>
      <c r="IK11" s="9">
        <v>252.73699999999999</v>
      </c>
      <c r="IL11" s="9">
        <v>149.084</v>
      </c>
      <c r="IM11" s="9">
        <v>103.65300000000001</v>
      </c>
      <c r="IN11" s="9">
        <v>18.399999999999999</v>
      </c>
      <c r="IO11" s="9">
        <v>12.951000000000001</v>
      </c>
      <c r="IP11" s="9">
        <v>5.4489999999999998</v>
      </c>
      <c r="IQ11" s="9">
        <v>979.04200000000003</v>
      </c>
    </row>
    <row r="12" spans="1:251">
      <c r="A12" s="10">
        <v>42401</v>
      </c>
      <c r="B12" s="9">
        <v>11917.995999999999</v>
      </c>
      <c r="C12" s="9">
        <v>6379.0860000000002</v>
      </c>
      <c r="D12" s="9">
        <v>5538.9110000000001</v>
      </c>
      <c r="E12" s="9">
        <v>8202.723</v>
      </c>
      <c r="F12" s="9">
        <v>5221.3869999999997</v>
      </c>
      <c r="G12" s="9">
        <v>2981.337</v>
      </c>
      <c r="H12" s="9">
        <v>7141.7049999999999</v>
      </c>
      <c r="I12" s="9">
        <v>4599.6610000000001</v>
      </c>
      <c r="J12" s="9">
        <v>2542.0439999999999</v>
      </c>
      <c r="K12" s="9">
        <v>1061.018</v>
      </c>
      <c r="L12" s="9">
        <v>621.726</v>
      </c>
      <c r="M12" s="9">
        <v>439.29199999999997</v>
      </c>
      <c r="N12" s="9">
        <v>986.77800000000002</v>
      </c>
      <c r="O12" s="9">
        <v>567.73599999999999</v>
      </c>
      <c r="P12" s="9">
        <v>419.04199999999997</v>
      </c>
      <c r="Q12" s="9">
        <v>74.239999999999995</v>
      </c>
      <c r="R12" s="9">
        <v>53.99</v>
      </c>
      <c r="S12" s="9">
        <v>20.25</v>
      </c>
      <c r="T12" s="9">
        <v>3715.2730000000001</v>
      </c>
      <c r="U12" s="9">
        <v>1157.6990000000001</v>
      </c>
      <c r="V12" s="9">
        <v>2557.5740000000001</v>
      </c>
      <c r="W12" s="9">
        <v>2720.2809999999999</v>
      </c>
      <c r="X12" s="9">
        <v>762.49099999999999</v>
      </c>
      <c r="Y12" s="9">
        <v>1957.789</v>
      </c>
      <c r="Z12" s="9">
        <v>994.99199999999996</v>
      </c>
      <c r="AA12" s="9">
        <v>395.20800000000003</v>
      </c>
      <c r="AB12" s="9">
        <v>599.78499999999997</v>
      </c>
      <c r="AC12" s="9">
        <v>472.91199999999998</v>
      </c>
      <c r="AD12" s="9">
        <v>153.40299999999999</v>
      </c>
      <c r="AE12" s="9">
        <v>319.50900000000001</v>
      </c>
      <c r="AF12" s="9">
        <v>522.08000000000004</v>
      </c>
      <c r="AG12" s="9">
        <v>241.80500000000001</v>
      </c>
      <c r="AH12" s="9">
        <v>280.27600000000001</v>
      </c>
      <c r="AI12" s="9">
        <v>11472.206</v>
      </c>
      <c r="AJ12" s="9">
        <v>6104.7740000000003</v>
      </c>
      <c r="AK12" s="9">
        <v>5367.4309999999996</v>
      </c>
      <c r="AL12" s="9">
        <v>8010.1940000000004</v>
      </c>
      <c r="AM12" s="9">
        <v>5078.5360000000001</v>
      </c>
      <c r="AN12" s="9">
        <v>2931.6590000000001</v>
      </c>
      <c r="AO12" s="9">
        <v>6980.3770000000004</v>
      </c>
      <c r="AP12" s="9">
        <v>4478.3980000000001</v>
      </c>
      <c r="AQ12" s="9">
        <v>2501.9789999999998</v>
      </c>
      <c r="AR12" s="9">
        <v>1029.817</v>
      </c>
      <c r="AS12" s="9">
        <v>600.13699999999994</v>
      </c>
      <c r="AT12" s="9">
        <v>429.68</v>
      </c>
      <c r="AU12" s="9">
        <v>959.34500000000003</v>
      </c>
      <c r="AV12" s="9">
        <v>548.976</v>
      </c>
      <c r="AW12" s="9">
        <v>410.36900000000003</v>
      </c>
      <c r="AX12" s="9">
        <v>70.471999999999994</v>
      </c>
      <c r="AY12" s="9">
        <v>51.161000000000001</v>
      </c>
      <c r="AZ12" s="9">
        <v>19.311</v>
      </c>
      <c r="BA12" s="9">
        <v>3462.011</v>
      </c>
      <c r="BB12" s="9">
        <v>1026.239</v>
      </c>
      <c r="BC12" s="9">
        <v>2435.7719999999999</v>
      </c>
      <c r="BD12" s="9">
        <v>2487.125</v>
      </c>
      <c r="BE12" s="9">
        <v>644.56500000000005</v>
      </c>
      <c r="BF12" s="9">
        <v>1842.56</v>
      </c>
      <c r="BG12" s="9">
        <v>974.88599999999997</v>
      </c>
      <c r="BH12" s="9">
        <v>381.67399999999998</v>
      </c>
      <c r="BI12" s="9">
        <v>593.21199999999999</v>
      </c>
      <c r="BJ12" s="9">
        <v>459.30099999999999</v>
      </c>
      <c r="BK12" s="9">
        <v>145.96100000000001</v>
      </c>
      <c r="BL12" s="9">
        <v>313.33999999999997</v>
      </c>
      <c r="BM12" s="9">
        <v>515.58600000000001</v>
      </c>
      <c r="BN12" s="9">
        <v>235.714</v>
      </c>
      <c r="BO12" s="9">
        <v>279.87200000000001</v>
      </c>
      <c r="BP12" s="9">
        <v>1883.2750000000001</v>
      </c>
      <c r="BQ12" s="9">
        <v>948.029</v>
      </c>
      <c r="BR12" s="9">
        <v>935.24599999999998</v>
      </c>
      <c r="BS12" s="9">
        <v>891.654</v>
      </c>
      <c r="BT12" s="9">
        <v>512.94899999999996</v>
      </c>
      <c r="BU12" s="9">
        <v>378.70400000000001</v>
      </c>
      <c r="BV12" s="9">
        <v>791.55399999999997</v>
      </c>
      <c r="BW12" s="9">
        <v>455.53500000000003</v>
      </c>
      <c r="BX12" s="9">
        <v>336.01900000000001</v>
      </c>
      <c r="BY12" s="9">
        <v>100.1</v>
      </c>
      <c r="BZ12" s="9">
        <v>57.414999999999999</v>
      </c>
      <c r="CA12" s="9">
        <v>42.685000000000002</v>
      </c>
      <c r="CB12" s="9">
        <v>87.736999999999995</v>
      </c>
      <c r="CC12" s="9">
        <v>50.198999999999998</v>
      </c>
      <c r="CD12" s="9">
        <v>37.537999999999997</v>
      </c>
      <c r="CE12" s="9">
        <v>12.363</v>
      </c>
      <c r="CF12" s="9">
        <v>7.2160000000000002</v>
      </c>
      <c r="CG12" s="9">
        <v>5.1470000000000002</v>
      </c>
      <c r="CH12" s="9">
        <v>991.62099999999998</v>
      </c>
      <c r="CI12" s="9">
        <v>435.08</v>
      </c>
      <c r="CJ12" s="9">
        <v>556.54200000000003</v>
      </c>
      <c r="CK12" s="9">
        <v>624.82500000000005</v>
      </c>
      <c r="CL12" s="9">
        <v>261.99</v>
      </c>
      <c r="CM12" s="9">
        <v>362.83600000000001</v>
      </c>
      <c r="CN12" s="9">
        <v>366.79599999999999</v>
      </c>
      <c r="CO12" s="9">
        <v>173.09</v>
      </c>
      <c r="CP12" s="9">
        <v>193.70599999999999</v>
      </c>
      <c r="CQ12" s="9">
        <v>193.97800000000001</v>
      </c>
      <c r="CR12" s="9">
        <v>93.244</v>
      </c>
      <c r="CS12" s="9">
        <v>100.73399999999999</v>
      </c>
      <c r="CT12" s="9">
        <v>172.81800000000001</v>
      </c>
      <c r="CU12" s="9">
        <v>79.846000000000004</v>
      </c>
      <c r="CV12" s="9">
        <v>92.971999999999994</v>
      </c>
      <c r="CW12" s="9">
        <v>5357.107</v>
      </c>
      <c r="CX12" s="9">
        <v>2916.9690000000001</v>
      </c>
      <c r="CY12" s="9">
        <v>2440.1379999999999</v>
      </c>
      <c r="CZ12" s="9">
        <v>4085.5790000000002</v>
      </c>
      <c r="DA12" s="9">
        <v>2619.7289999999998</v>
      </c>
      <c r="DB12" s="9">
        <v>1465.85</v>
      </c>
      <c r="DC12" s="9">
        <v>3569.1019999999999</v>
      </c>
      <c r="DD12" s="9">
        <v>2333.4969999999998</v>
      </c>
      <c r="DE12" s="9">
        <v>1235.605</v>
      </c>
      <c r="DF12" s="9">
        <v>516.47699999999998</v>
      </c>
      <c r="DG12" s="9">
        <v>286.23200000000003</v>
      </c>
      <c r="DH12" s="9">
        <v>230.245</v>
      </c>
      <c r="DI12" s="9">
        <v>486.18900000000002</v>
      </c>
      <c r="DJ12" s="9">
        <v>264.19200000000001</v>
      </c>
      <c r="DK12" s="9">
        <v>221.99700000000001</v>
      </c>
      <c r="DL12" s="9">
        <v>30.288</v>
      </c>
      <c r="DM12" s="9">
        <v>22.04</v>
      </c>
      <c r="DN12" s="9">
        <v>8.2479999999999993</v>
      </c>
      <c r="DO12" s="9">
        <v>1271.528</v>
      </c>
      <c r="DP12" s="9">
        <v>297.24</v>
      </c>
      <c r="DQ12" s="9">
        <v>974.28800000000001</v>
      </c>
      <c r="DR12" s="9">
        <v>938.077</v>
      </c>
      <c r="DS12" s="9">
        <v>183.02199999999999</v>
      </c>
      <c r="DT12" s="9">
        <v>755.05499999999995</v>
      </c>
      <c r="DU12" s="9">
        <v>333.45100000000002</v>
      </c>
      <c r="DV12" s="9">
        <v>114.218</v>
      </c>
      <c r="DW12" s="9">
        <v>219.233</v>
      </c>
      <c r="DX12" s="9">
        <v>133.803</v>
      </c>
      <c r="DY12" s="9">
        <v>22.657</v>
      </c>
      <c r="DZ12" s="9">
        <v>111.146</v>
      </c>
      <c r="EA12" s="9">
        <v>199.648</v>
      </c>
      <c r="EB12" s="9">
        <v>91.561000000000007</v>
      </c>
      <c r="EC12" s="9">
        <v>108.087</v>
      </c>
      <c r="ED12" s="9">
        <v>4231.8239999999996</v>
      </c>
      <c r="EE12" s="9">
        <v>2239.777</v>
      </c>
      <c r="EF12" s="9">
        <v>1992.047</v>
      </c>
      <c r="EG12" s="9">
        <v>3032.962</v>
      </c>
      <c r="EH12" s="9">
        <v>1945.857</v>
      </c>
      <c r="EI12" s="9">
        <v>1087.104</v>
      </c>
      <c r="EJ12" s="9">
        <v>2619.721</v>
      </c>
      <c r="EK12" s="9">
        <v>1689.366</v>
      </c>
      <c r="EL12" s="9">
        <v>930.35500000000002</v>
      </c>
      <c r="EM12" s="9">
        <v>413.24</v>
      </c>
      <c r="EN12" s="9">
        <v>256.49099999999999</v>
      </c>
      <c r="EO12" s="9">
        <v>156.749</v>
      </c>
      <c r="EP12" s="9">
        <v>385.41899999999998</v>
      </c>
      <c r="EQ12" s="9">
        <v>234.58600000000001</v>
      </c>
      <c r="ER12" s="9">
        <v>150.834</v>
      </c>
      <c r="ES12" s="9">
        <v>27.821000000000002</v>
      </c>
      <c r="ET12" s="9">
        <v>21.905000000000001</v>
      </c>
      <c r="EU12" s="9">
        <v>5.9160000000000004</v>
      </c>
      <c r="EV12" s="9">
        <v>1198.8620000000001</v>
      </c>
      <c r="EW12" s="9">
        <v>293.92</v>
      </c>
      <c r="EX12" s="9">
        <v>904.94299999999998</v>
      </c>
      <c r="EY12" s="9">
        <v>924.22299999999996</v>
      </c>
      <c r="EZ12" s="9">
        <v>199.553</v>
      </c>
      <c r="FA12" s="9">
        <v>724.67</v>
      </c>
      <c r="FB12" s="9">
        <v>274.63900000000001</v>
      </c>
      <c r="FC12" s="9">
        <v>94.366</v>
      </c>
      <c r="FD12" s="9">
        <v>180.273</v>
      </c>
      <c r="FE12" s="9">
        <v>131.52000000000001</v>
      </c>
      <c r="FF12" s="9">
        <v>30.06</v>
      </c>
      <c r="FG12" s="9">
        <v>101.46</v>
      </c>
      <c r="FH12" s="9">
        <v>143.119</v>
      </c>
      <c r="FI12" s="9">
        <v>64.307000000000002</v>
      </c>
      <c r="FJ12" s="9">
        <v>78.813000000000002</v>
      </c>
      <c r="FK12" s="9">
        <v>445.791</v>
      </c>
      <c r="FL12" s="9">
        <v>274.31099999999998</v>
      </c>
      <c r="FM12" s="9">
        <v>171.47900000000001</v>
      </c>
      <c r="FN12" s="9">
        <v>192.529</v>
      </c>
      <c r="FO12" s="9">
        <v>142.851</v>
      </c>
      <c r="FP12" s="9">
        <v>49.677999999999997</v>
      </c>
      <c r="FQ12" s="9">
        <v>161.328</v>
      </c>
      <c r="FR12" s="9">
        <v>121.26300000000001</v>
      </c>
      <c r="FS12" s="9">
        <v>40.064999999999998</v>
      </c>
      <c r="FT12" s="9">
        <v>31.201000000000001</v>
      </c>
      <c r="FU12" s="9">
        <v>21.588999999999999</v>
      </c>
      <c r="FV12" s="9">
        <v>9.6120000000000001</v>
      </c>
      <c r="FW12" s="9">
        <v>27.433</v>
      </c>
      <c r="FX12" s="9">
        <v>18.760000000000002</v>
      </c>
      <c r="FY12" s="9">
        <v>8.673</v>
      </c>
      <c r="FZ12" s="9">
        <v>3.7679999999999998</v>
      </c>
      <c r="GA12" s="9">
        <v>2.8290000000000002</v>
      </c>
      <c r="GB12" s="9">
        <v>0.93899999999999995</v>
      </c>
      <c r="GC12" s="9">
        <v>253.262</v>
      </c>
      <c r="GD12" s="9">
        <v>131.46</v>
      </c>
      <c r="GE12" s="9">
        <v>121.80200000000001</v>
      </c>
      <c r="GF12" s="9">
        <v>233.155</v>
      </c>
      <c r="GG12" s="9">
        <v>117.926</v>
      </c>
      <c r="GH12" s="9">
        <v>115.229</v>
      </c>
      <c r="GI12" s="9">
        <v>20.106000000000002</v>
      </c>
      <c r="GJ12" s="9">
        <v>13.534000000000001</v>
      </c>
      <c r="GK12" s="9">
        <v>6.5730000000000004</v>
      </c>
      <c r="GL12" s="9">
        <v>13.611000000000001</v>
      </c>
      <c r="GM12" s="9">
        <v>7.4429999999999996</v>
      </c>
      <c r="GN12" s="9">
        <v>6.1689999999999996</v>
      </c>
      <c r="GO12" s="9">
        <v>6.4950000000000001</v>
      </c>
      <c r="GP12" s="9">
        <v>6.0910000000000002</v>
      </c>
      <c r="GQ12" s="9">
        <v>0.40400000000000003</v>
      </c>
      <c r="GR12" s="9">
        <v>3798.3679999999999</v>
      </c>
      <c r="GS12" s="9">
        <v>2022.385</v>
      </c>
      <c r="GT12" s="9">
        <v>1775.9829999999999</v>
      </c>
      <c r="GU12" s="9">
        <v>2654.85</v>
      </c>
      <c r="GV12" s="9">
        <v>1666.1869999999999</v>
      </c>
      <c r="GW12" s="9">
        <v>988.66300000000001</v>
      </c>
      <c r="GX12" s="9">
        <v>2334.1030000000001</v>
      </c>
      <c r="GY12" s="9">
        <v>1473.471</v>
      </c>
      <c r="GZ12" s="9">
        <v>860.63099999999997</v>
      </c>
      <c r="HA12" s="9">
        <v>320.74799999999999</v>
      </c>
      <c r="HB12" s="9">
        <v>192.715</v>
      </c>
      <c r="HC12" s="9">
        <v>128.03200000000001</v>
      </c>
      <c r="HD12" s="9">
        <v>301.70400000000001</v>
      </c>
      <c r="HE12" s="9">
        <v>178.04300000000001</v>
      </c>
      <c r="HF12" s="9">
        <v>123.661</v>
      </c>
      <c r="HG12" s="9">
        <v>19.044</v>
      </c>
      <c r="HH12" s="9">
        <v>14.672000000000001</v>
      </c>
      <c r="HI12" s="9">
        <v>4.3710000000000004</v>
      </c>
      <c r="HJ12" s="9">
        <v>1143.518</v>
      </c>
      <c r="HK12" s="9">
        <v>356.19799999999998</v>
      </c>
      <c r="HL12" s="9">
        <v>787.32</v>
      </c>
      <c r="HM12" s="9">
        <v>850.71199999999999</v>
      </c>
      <c r="HN12" s="9">
        <v>242.61</v>
      </c>
      <c r="HO12" s="9">
        <v>608.101</v>
      </c>
      <c r="HP12" s="9">
        <v>292.80700000000002</v>
      </c>
      <c r="HQ12" s="9">
        <v>113.58799999999999</v>
      </c>
      <c r="HR12" s="9">
        <v>179.21799999999999</v>
      </c>
      <c r="HS12" s="9">
        <v>136.82400000000001</v>
      </c>
      <c r="HT12" s="9">
        <v>45.423000000000002</v>
      </c>
      <c r="HU12" s="9">
        <v>91.402000000000001</v>
      </c>
      <c r="HV12" s="9">
        <v>155.982</v>
      </c>
      <c r="HW12" s="9">
        <v>68.165000000000006</v>
      </c>
      <c r="HX12" s="9">
        <v>87.816999999999993</v>
      </c>
      <c r="HY12" s="9">
        <v>3046.7159999999999</v>
      </c>
      <c r="HZ12" s="9">
        <v>1654.7070000000001</v>
      </c>
      <c r="IA12" s="9">
        <v>1392.009</v>
      </c>
      <c r="IB12" s="9">
        <v>2051.33</v>
      </c>
      <c r="IC12" s="9">
        <v>1328.8710000000001</v>
      </c>
      <c r="ID12" s="9">
        <v>722.45799999999997</v>
      </c>
      <c r="IE12" s="9">
        <v>1798.711</v>
      </c>
      <c r="IF12" s="9">
        <v>1190.556</v>
      </c>
      <c r="IG12" s="9">
        <v>608.154</v>
      </c>
      <c r="IH12" s="9">
        <v>252.619</v>
      </c>
      <c r="II12" s="9">
        <v>138.315</v>
      </c>
      <c r="IJ12" s="9">
        <v>114.304</v>
      </c>
      <c r="IK12" s="9">
        <v>239.06</v>
      </c>
      <c r="IL12" s="9">
        <v>127.081</v>
      </c>
      <c r="IM12" s="9">
        <v>111.979</v>
      </c>
      <c r="IN12" s="9">
        <v>13.558999999999999</v>
      </c>
      <c r="IO12" s="9">
        <v>11.234</v>
      </c>
      <c r="IP12" s="9">
        <v>2.3250000000000002</v>
      </c>
      <c r="IQ12" s="9">
        <v>995.38699999999994</v>
      </c>
    </row>
    <row r="13" spans="1:251">
      <c r="A13" s="10">
        <v>42767</v>
      </c>
      <c r="B13" s="9">
        <v>11842.032999999999</v>
      </c>
      <c r="C13" s="9">
        <v>6297.3580000000002</v>
      </c>
      <c r="D13" s="9">
        <v>5544.6750000000002</v>
      </c>
      <c r="E13" s="9">
        <v>8070.3670000000002</v>
      </c>
      <c r="F13" s="9">
        <v>5136.607</v>
      </c>
      <c r="G13" s="9">
        <v>2933.761</v>
      </c>
      <c r="H13" s="9">
        <v>6956.0349999999999</v>
      </c>
      <c r="I13" s="9">
        <v>4487.1310000000003</v>
      </c>
      <c r="J13" s="9">
        <v>2468.904</v>
      </c>
      <c r="K13" s="9">
        <v>1114.3320000000001</v>
      </c>
      <c r="L13" s="9">
        <v>649.476</v>
      </c>
      <c r="M13" s="9">
        <v>464.85700000000003</v>
      </c>
      <c r="N13" s="9">
        <v>1031.184</v>
      </c>
      <c r="O13" s="9">
        <v>592.49900000000002</v>
      </c>
      <c r="P13" s="9">
        <v>438.68599999999998</v>
      </c>
      <c r="Q13" s="9">
        <v>83.147999999999996</v>
      </c>
      <c r="R13" s="9">
        <v>56.976999999999997</v>
      </c>
      <c r="S13" s="9">
        <v>26.170999999999999</v>
      </c>
      <c r="T13" s="9">
        <v>3771.665</v>
      </c>
      <c r="U13" s="9">
        <v>1160.751</v>
      </c>
      <c r="V13" s="9">
        <v>2610.9140000000002</v>
      </c>
      <c r="W13" s="9">
        <v>2749.1089999999999</v>
      </c>
      <c r="X13" s="9">
        <v>759.33699999999999</v>
      </c>
      <c r="Y13" s="9">
        <v>1989.7719999999999</v>
      </c>
      <c r="Z13" s="9">
        <v>1022.556</v>
      </c>
      <c r="AA13" s="9">
        <v>401.41399999999999</v>
      </c>
      <c r="AB13" s="9">
        <v>621.14200000000005</v>
      </c>
      <c r="AC13" s="9">
        <v>488.09800000000001</v>
      </c>
      <c r="AD13" s="9">
        <v>149.18700000000001</v>
      </c>
      <c r="AE13" s="9">
        <v>338.911</v>
      </c>
      <c r="AF13" s="9">
        <v>534.45899999999995</v>
      </c>
      <c r="AG13" s="9">
        <v>252.227</v>
      </c>
      <c r="AH13" s="9">
        <v>282.23099999999999</v>
      </c>
      <c r="AI13" s="9">
        <v>11383.444</v>
      </c>
      <c r="AJ13" s="9">
        <v>6021.8549999999996</v>
      </c>
      <c r="AK13" s="9">
        <v>5361.5889999999999</v>
      </c>
      <c r="AL13" s="9">
        <v>7875.5870000000004</v>
      </c>
      <c r="AM13" s="9">
        <v>4993.0950000000003</v>
      </c>
      <c r="AN13" s="9">
        <v>2882.4920000000002</v>
      </c>
      <c r="AO13" s="9">
        <v>6789.424</v>
      </c>
      <c r="AP13" s="9">
        <v>4364.6480000000001</v>
      </c>
      <c r="AQ13" s="9">
        <v>2424.7759999999998</v>
      </c>
      <c r="AR13" s="9">
        <v>1086.163</v>
      </c>
      <c r="AS13" s="9">
        <v>628.447</v>
      </c>
      <c r="AT13" s="9">
        <v>457.71600000000001</v>
      </c>
      <c r="AU13" s="9">
        <v>1004.4109999999999</v>
      </c>
      <c r="AV13" s="9">
        <v>572.44200000000001</v>
      </c>
      <c r="AW13" s="9">
        <v>431.96899999999999</v>
      </c>
      <c r="AX13" s="9">
        <v>81.753</v>
      </c>
      <c r="AY13" s="9">
        <v>56.005000000000003</v>
      </c>
      <c r="AZ13" s="9">
        <v>25.748000000000001</v>
      </c>
      <c r="BA13" s="9">
        <v>3507.857</v>
      </c>
      <c r="BB13" s="9">
        <v>1028.76</v>
      </c>
      <c r="BC13" s="9">
        <v>2479.0970000000002</v>
      </c>
      <c r="BD13" s="9">
        <v>2503.9279999999999</v>
      </c>
      <c r="BE13" s="9">
        <v>639.02599999999995</v>
      </c>
      <c r="BF13" s="9">
        <v>1864.902</v>
      </c>
      <c r="BG13" s="9">
        <v>1003.929</v>
      </c>
      <c r="BH13" s="9">
        <v>389.73399999999998</v>
      </c>
      <c r="BI13" s="9">
        <v>614.19500000000005</v>
      </c>
      <c r="BJ13" s="9">
        <v>474.71300000000002</v>
      </c>
      <c r="BK13" s="9">
        <v>140.94</v>
      </c>
      <c r="BL13" s="9">
        <v>333.77300000000002</v>
      </c>
      <c r="BM13" s="9">
        <v>529.21600000000001</v>
      </c>
      <c r="BN13" s="9">
        <v>248.79300000000001</v>
      </c>
      <c r="BO13" s="9">
        <v>280.423</v>
      </c>
      <c r="BP13" s="9">
        <v>1799.415</v>
      </c>
      <c r="BQ13" s="9">
        <v>910.05799999999999</v>
      </c>
      <c r="BR13" s="9">
        <v>889.35699999999997</v>
      </c>
      <c r="BS13" s="9">
        <v>818.49</v>
      </c>
      <c r="BT13" s="9">
        <v>490.81299999999999</v>
      </c>
      <c r="BU13" s="9">
        <v>327.67700000000002</v>
      </c>
      <c r="BV13" s="9">
        <v>714.20699999999999</v>
      </c>
      <c r="BW13" s="9">
        <v>433.25400000000002</v>
      </c>
      <c r="BX13" s="9">
        <v>280.95299999999997</v>
      </c>
      <c r="BY13" s="9">
        <v>104.283</v>
      </c>
      <c r="BZ13" s="9">
        <v>57.558999999999997</v>
      </c>
      <c r="CA13" s="9">
        <v>46.723999999999997</v>
      </c>
      <c r="CB13" s="9">
        <v>91.9</v>
      </c>
      <c r="CC13" s="9">
        <v>51.119</v>
      </c>
      <c r="CD13" s="9">
        <v>40.780999999999999</v>
      </c>
      <c r="CE13" s="9">
        <v>12.382999999999999</v>
      </c>
      <c r="CF13" s="9">
        <v>6.4409999999999998</v>
      </c>
      <c r="CG13" s="9">
        <v>5.9429999999999996</v>
      </c>
      <c r="CH13" s="9">
        <v>980.92499999999995</v>
      </c>
      <c r="CI13" s="9">
        <v>419.245</v>
      </c>
      <c r="CJ13" s="9">
        <v>561.67999999999995</v>
      </c>
      <c r="CK13" s="9">
        <v>609.95299999999997</v>
      </c>
      <c r="CL13" s="9">
        <v>251.751</v>
      </c>
      <c r="CM13" s="9">
        <v>358.202</v>
      </c>
      <c r="CN13" s="9">
        <v>370.97199999999998</v>
      </c>
      <c r="CO13" s="9">
        <v>167.494</v>
      </c>
      <c r="CP13" s="9">
        <v>203.47800000000001</v>
      </c>
      <c r="CQ13" s="9">
        <v>204.339</v>
      </c>
      <c r="CR13" s="9">
        <v>88.638999999999996</v>
      </c>
      <c r="CS13" s="9">
        <v>115.7</v>
      </c>
      <c r="CT13" s="9">
        <v>166.63300000000001</v>
      </c>
      <c r="CU13" s="9">
        <v>78.855000000000004</v>
      </c>
      <c r="CV13" s="9">
        <v>87.778999999999996</v>
      </c>
      <c r="CW13" s="9">
        <v>5360.9080000000004</v>
      </c>
      <c r="CX13" s="9">
        <v>2902.4920000000002</v>
      </c>
      <c r="CY13" s="9">
        <v>2458.4160000000002</v>
      </c>
      <c r="CZ13" s="9">
        <v>4056.7539999999999</v>
      </c>
      <c r="DA13" s="9">
        <v>2584.0450000000001</v>
      </c>
      <c r="DB13" s="9">
        <v>1472.7090000000001</v>
      </c>
      <c r="DC13" s="9">
        <v>3500.0050000000001</v>
      </c>
      <c r="DD13" s="9">
        <v>2266.9589999999998</v>
      </c>
      <c r="DE13" s="9">
        <v>1233.046</v>
      </c>
      <c r="DF13" s="9">
        <v>556.74800000000005</v>
      </c>
      <c r="DG13" s="9">
        <v>317.08600000000001</v>
      </c>
      <c r="DH13" s="9">
        <v>239.66200000000001</v>
      </c>
      <c r="DI13" s="9">
        <v>523.14800000000002</v>
      </c>
      <c r="DJ13" s="9">
        <v>293.66000000000003</v>
      </c>
      <c r="DK13" s="9">
        <v>229.488</v>
      </c>
      <c r="DL13" s="9">
        <v>33.600999999999999</v>
      </c>
      <c r="DM13" s="9">
        <v>23.425999999999998</v>
      </c>
      <c r="DN13" s="9">
        <v>10.173999999999999</v>
      </c>
      <c r="DO13" s="9">
        <v>1304.154</v>
      </c>
      <c r="DP13" s="9">
        <v>318.447</v>
      </c>
      <c r="DQ13" s="9">
        <v>985.70699999999999</v>
      </c>
      <c r="DR13" s="9">
        <v>938.15800000000002</v>
      </c>
      <c r="DS13" s="9">
        <v>186.804</v>
      </c>
      <c r="DT13" s="9">
        <v>751.35299999999995</v>
      </c>
      <c r="DU13" s="9">
        <v>365.99700000000001</v>
      </c>
      <c r="DV13" s="9">
        <v>131.643</v>
      </c>
      <c r="DW13" s="9">
        <v>234.35400000000001</v>
      </c>
      <c r="DX13" s="9">
        <v>146.898</v>
      </c>
      <c r="DY13" s="9">
        <v>25.302</v>
      </c>
      <c r="DZ13" s="9">
        <v>121.596</v>
      </c>
      <c r="EA13" s="9">
        <v>219.09800000000001</v>
      </c>
      <c r="EB13" s="9">
        <v>106.34099999999999</v>
      </c>
      <c r="EC13" s="9">
        <v>112.75700000000001</v>
      </c>
      <c r="ED13" s="9">
        <v>4223.1210000000001</v>
      </c>
      <c r="EE13" s="9">
        <v>2209.3040000000001</v>
      </c>
      <c r="EF13" s="9">
        <v>2013.817</v>
      </c>
      <c r="EG13" s="9">
        <v>3000.3429999999998</v>
      </c>
      <c r="EH13" s="9">
        <v>1918.2370000000001</v>
      </c>
      <c r="EI13" s="9">
        <v>1082.107</v>
      </c>
      <c r="EJ13" s="9">
        <v>2575.2109999999998</v>
      </c>
      <c r="EK13" s="9">
        <v>1664.4349999999999</v>
      </c>
      <c r="EL13" s="9">
        <v>910.77599999999995</v>
      </c>
      <c r="EM13" s="9">
        <v>425.13200000000001</v>
      </c>
      <c r="EN13" s="9">
        <v>253.80199999999999</v>
      </c>
      <c r="EO13" s="9">
        <v>171.33</v>
      </c>
      <c r="EP13" s="9">
        <v>389.363</v>
      </c>
      <c r="EQ13" s="9">
        <v>227.66300000000001</v>
      </c>
      <c r="ER13" s="9">
        <v>161.69999999999999</v>
      </c>
      <c r="ES13" s="9">
        <v>35.768999999999998</v>
      </c>
      <c r="ET13" s="9">
        <v>26.138000000000002</v>
      </c>
      <c r="EU13" s="9">
        <v>9.6310000000000002</v>
      </c>
      <c r="EV13" s="9">
        <v>1222.777</v>
      </c>
      <c r="EW13" s="9">
        <v>291.06700000000001</v>
      </c>
      <c r="EX13" s="9">
        <v>931.71</v>
      </c>
      <c r="EY13" s="9">
        <v>955.81700000000001</v>
      </c>
      <c r="EZ13" s="9">
        <v>200.47</v>
      </c>
      <c r="FA13" s="9">
        <v>755.346</v>
      </c>
      <c r="FB13" s="9">
        <v>266.96100000000001</v>
      </c>
      <c r="FC13" s="9">
        <v>90.596999999999994</v>
      </c>
      <c r="FD13" s="9">
        <v>176.364</v>
      </c>
      <c r="FE13" s="9">
        <v>123.476</v>
      </c>
      <c r="FF13" s="9">
        <v>26.998999999999999</v>
      </c>
      <c r="FG13" s="9">
        <v>96.477000000000004</v>
      </c>
      <c r="FH13" s="9">
        <v>143.48400000000001</v>
      </c>
      <c r="FI13" s="9">
        <v>63.597999999999999</v>
      </c>
      <c r="FJ13" s="9">
        <v>79.887</v>
      </c>
      <c r="FK13" s="9">
        <v>458.589</v>
      </c>
      <c r="FL13" s="9">
        <v>275.50299999999999</v>
      </c>
      <c r="FM13" s="9">
        <v>183.08600000000001</v>
      </c>
      <c r="FN13" s="9">
        <v>194.78</v>
      </c>
      <c r="FO13" s="9">
        <v>143.511</v>
      </c>
      <c r="FP13" s="9">
        <v>51.268999999999998</v>
      </c>
      <c r="FQ13" s="9">
        <v>166.61099999999999</v>
      </c>
      <c r="FR13" s="9">
        <v>122.483</v>
      </c>
      <c r="FS13" s="9">
        <v>44.128</v>
      </c>
      <c r="FT13" s="9">
        <v>28.169</v>
      </c>
      <c r="FU13" s="9">
        <v>21.027999999999999</v>
      </c>
      <c r="FV13" s="9">
        <v>7.141</v>
      </c>
      <c r="FW13" s="9">
        <v>26.774000000000001</v>
      </c>
      <c r="FX13" s="9">
        <v>20.056999999999999</v>
      </c>
      <c r="FY13" s="9">
        <v>6.7169999999999996</v>
      </c>
      <c r="FZ13" s="9">
        <v>1.395</v>
      </c>
      <c r="GA13" s="9">
        <v>0.97199999999999998</v>
      </c>
      <c r="GB13" s="9">
        <v>0.42299999999999999</v>
      </c>
      <c r="GC13" s="9">
        <v>263.80900000000003</v>
      </c>
      <c r="GD13" s="9">
        <v>131.99199999999999</v>
      </c>
      <c r="GE13" s="9">
        <v>131.81700000000001</v>
      </c>
      <c r="GF13" s="9">
        <v>245.18199999999999</v>
      </c>
      <c r="GG13" s="9">
        <v>120.31100000000001</v>
      </c>
      <c r="GH13" s="9">
        <v>124.87</v>
      </c>
      <c r="GI13" s="9">
        <v>18.626999999999999</v>
      </c>
      <c r="GJ13" s="9">
        <v>11.68</v>
      </c>
      <c r="GK13" s="9">
        <v>6.9470000000000001</v>
      </c>
      <c r="GL13" s="9">
        <v>13.384</v>
      </c>
      <c r="GM13" s="9">
        <v>8.2460000000000004</v>
      </c>
      <c r="GN13" s="9">
        <v>5.1379999999999999</v>
      </c>
      <c r="GO13" s="9">
        <v>5.2430000000000003</v>
      </c>
      <c r="GP13" s="9">
        <v>3.4340000000000002</v>
      </c>
      <c r="GQ13" s="9">
        <v>1.8089999999999999</v>
      </c>
      <c r="GR13" s="9">
        <v>3758.3890000000001</v>
      </c>
      <c r="GS13" s="9">
        <v>2008.6310000000001</v>
      </c>
      <c r="GT13" s="9">
        <v>1749.7570000000001</v>
      </c>
      <c r="GU13" s="9">
        <v>2616.8209999999999</v>
      </c>
      <c r="GV13" s="9">
        <v>1642.1030000000001</v>
      </c>
      <c r="GW13" s="9">
        <v>974.71799999999996</v>
      </c>
      <c r="GX13" s="9">
        <v>2264.9540000000002</v>
      </c>
      <c r="GY13" s="9">
        <v>1447.2339999999999</v>
      </c>
      <c r="GZ13" s="9">
        <v>817.72</v>
      </c>
      <c r="HA13" s="9">
        <v>351.86700000000002</v>
      </c>
      <c r="HB13" s="9">
        <v>194.869</v>
      </c>
      <c r="HC13" s="9">
        <v>156.99799999999999</v>
      </c>
      <c r="HD13" s="9">
        <v>328.101</v>
      </c>
      <c r="HE13" s="9">
        <v>179.63900000000001</v>
      </c>
      <c r="HF13" s="9">
        <v>148.46199999999999</v>
      </c>
      <c r="HG13" s="9">
        <v>23.765999999999998</v>
      </c>
      <c r="HH13" s="9">
        <v>15.23</v>
      </c>
      <c r="HI13" s="9">
        <v>8.5359999999999996</v>
      </c>
      <c r="HJ13" s="9">
        <v>1141.568</v>
      </c>
      <c r="HK13" s="9">
        <v>366.529</v>
      </c>
      <c r="HL13" s="9">
        <v>775.04</v>
      </c>
      <c r="HM13" s="9">
        <v>843.75900000000001</v>
      </c>
      <c r="HN13" s="9">
        <v>246.708</v>
      </c>
      <c r="HO13" s="9">
        <v>597.05100000000004</v>
      </c>
      <c r="HP13" s="9">
        <v>297.80900000000003</v>
      </c>
      <c r="HQ13" s="9">
        <v>119.82</v>
      </c>
      <c r="HR13" s="9">
        <v>177.989</v>
      </c>
      <c r="HS13" s="9">
        <v>135.053</v>
      </c>
      <c r="HT13" s="9">
        <v>44.030999999999999</v>
      </c>
      <c r="HU13" s="9">
        <v>91.022000000000006</v>
      </c>
      <c r="HV13" s="9">
        <v>162.756</v>
      </c>
      <c r="HW13" s="9">
        <v>75.789000000000001</v>
      </c>
      <c r="HX13" s="9">
        <v>86.965999999999994</v>
      </c>
      <c r="HY13" s="9">
        <v>3133.2159999999999</v>
      </c>
      <c r="HZ13" s="9">
        <v>1677.925</v>
      </c>
      <c r="IA13" s="9">
        <v>1455.2909999999999</v>
      </c>
      <c r="IB13" s="9">
        <v>2083.3490000000002</v>
      </c>
      <c r="IC13" s="9">
        <v>1350.3230000000001</v>
      </c>
      <c r="ID13" s="9">
        <v>733.02599999999995</v>
      </c>
      <c r="IE13" s="9">
        <v>1814.913</v>
      </c>
      <c r="IF13" s="9">
        <v>1190.1410000000001</v>
      </c>
      <c r="IG13" s="9">
        <v>624.77200000000005</v>
      </c>
      <c r="IH13" s="9">
        <v>268.43599999999998</v>
      </c>
      <c r="II13" s="9">
        <v>160.18199999999999</v>
      </c>
      <c r="IJ13" s="9">
        <v>108.254</v>
      </c>
      <c r="IK13" s="9">
        <v>252.56700000000001</v>
      </c>
      <c r="IL13" s="9">
        <v>148.84399999999999</v>
      </c>
      <c r="IM13" s="9">
        <v>103.723</v>
      </c>
      <c r="IN13" s="9">
        <v>15.869</v>
      </c>
      <c r="IO13" s="9">
        <v>11.337999999999999</v>
      </c>
      <c r="IP13" s="9">
        <v>4.5309999999999997</v>
      </c>
      <c r="IQ13" s="9">
        <v>1049.866</v>
      </c>
    </row>
    <row r="14" spans="1:251">
      <c r="A14" s="10">
        <v>43132</v>
      </c>
      <c r="B14" s="9">
        <v>12193.09</v>
      </c>
      <c r="C14" s="9">
        <v>6434.6319999999996</v>
      </c>
      <c r="D14" s="9">
        <v>5758.4579999999996</v>
      </c>
      <c r="E14" s="9">
        <v>8353.8080000000009</v>
      </c>
      <c r="F14" s="9">
        <v>5260.6819999999998</v>
      </c>
      <c r="G14" s="9">
        <v>3093.125</v>
      </c>
      <c r="H14" s="9">
        <v>7203.6009999999997</v>
      </c>
      <c r="I14" s="9">
        <v>4586.0240000000003</v>
      </c>
      <c r="J14" s="9">
        <v>2617.5770000000002</v>
      </c>
      <c r="K14" s="9">
        <v>1150.2070000000001</v>
      </c>
      <c r="L14" s="9">
        <v>674.65800000000002</v>
      </c>
      <c r="M14" s="9">
        <v>475.54899999999998</v>
      </c>
      <c r="N14" s="9">
        <v>1072.6569999999999</v>
      </c>
      <c r="O14" s="9">
        <v>613.48599999999999</v>
      </c>
      <c r="P14" s="9">
        <v>459.17</v>
      </c>
      <c r="Q14" s="9">
        <v>77.55</v>
      </c>
      <c r="R14" s="9">
        <v>61.171999999999997</v>
      </c>
      <c r="S14" s="9">
        <v>16.379000000000001</v>
      </c>
      <c r="T14" s="9">
        <v>3839.2820000000002</v>
      </c>
      <c r="U14" s="9">
        <v>1173.95</v>
      </c>
      <c r="V14" s="9">
        <v>2665.3319999999999</v>
      </c>
      <c r="W14" s="9">
        <v>2810.277</v>
      </c>
      <c r="X14" s="9">
        <v>781.16899999999998</v>
      </c>
      <c r="Y14" s="9">
        <v>2029.1079999999999</v>
      </c>
      <c r="Z14" s="9">
        <v>1029.0060000000001</v>
      </c>
      <c r="AA14" s="9">
        <v>392.78100000000001</v>
      </c>
      <c r="AB14" s="9">
        <v>636.22500000000002</v>
      </c>
      <c r="AC14" s="9">
        <v>494.363</v>
      </c>
      <c r="AD14" s="9">
        <v>160.49100000000001</v>
      </c>
      <c r="AE14" s="9">
        <v>333.87200000000001</v>
      </c>
      <c r="AF14" s="9">
        <v>534.64300000000003</v>
      </c>
      <c r="AG14" s="9">
        <v>232.29</v>
      </c>
      <c r="AH14" s="9">
        <v>302.35300000000001</v>
      </c>
      <c r="AI14" s="9">
        <v>11672.652</v>
      </c>
      <c r="AJ14" s="9">
        <v>6120.7730000000001</v>
      </c>
      <c r="AK14" s="9">
        <v>5551.8789999999999</v>
      </c>
      <c r="AL14" s="9">
        <v>8116.9480000000003</v>
      </c>
      <c r="AM14" s="9">
        <v>5088.799</v>
      </c>
      <c r="AN14" s="9">
        <v>3028.1489999999999</v>
      </c>
      <c r="AO14" s="9">
        <v>7011.7820000000002</v>
      </c>
      <c r="AP14" s="9">
        <v>4444.1130000000003</v>
      </c>
      <c r="AQ14" s="9">
        <v>2567.6689999999999</v>
      </c>
      <c r="AR14" s="9">
        <v>1105.1659999999999</v>
      </c>
      <c r="AS14" s="9">
        <v>644.68600000000004</v>
      </c>
      <c r="AT14" s="9">
        <v>460.48</v>
      </c>
      <c r="AU14" s="9">
        <v>1032.5329999999999</v>
      </c>
      <c r="AV14" s="9">
        <v>587.53200000000004</v>
      </c>
      <c r="AW14" s="9">
        <v>445.00099999999998</v>
      </c>
      <c r="AX14" s="9">
        <v>72.632999999999996</v>
      </c>
      <c r="AY14" s="9">
        <v>57.154000000000003</v>
      </c>
      <c r="AZ14" s="9">
        <v>15.478999999999999</v>
      </c>
      <c r="BA14" s="9">
        <v>3555.7040000000002</v>
      </c>
      <c r="BB14" s="9">
        <v>1031.9739999999999</v>
      </c>
      <c r="BC14" s="9">
        <v>2523.73</v>
      </c>
      <c r="BD14" s="9">
        <v>2550.2820000000002</v>
      </c>
      <c r="BE14" s="9">
        <v>654.33900000000006</v>
      </c>
      <c r="BF14" s="9">
        <v>1895.942</v>
      </c>
      <c r="BG14" s="9">
        <v>1005.423</v>
      </c>
      <c r="BH14" s="9">
        <v>377.63499999999999</v>
      </c>
      <c r="BI14" s="9">
        <v>627.78800000000001</v>
      </c>
      <c r="BJ14" s="9">
        <v>476.45100000000002</v>
      </c>
      <c r="BK14" s="9">
        <v>148.518</v>
      </c>
      <c r="BL14" s="9">
        <v>327.93299999999999</v>
      </c>
      <c r="BM14" s="9">
        <v>528.971</v>
      </c>
      <c r="BN14" s="9">
        <v>229.11699999999999</v>
      </c>
      <c r="BO14" s="9">
        <v>299.85399999999998</v>
      </c>
      <c r="BP14" s="9">
        <v>1855.232</v>
      </c>
      <c r="BQ14" s="9">
        <v>936.76700000000005</v>
      </c>
      <c r="BR14" s="9">
        <v>918.46500000000003</v>
      </c>
      <c r="BS14" s="9">
        <v>898.81899999999996</v>
      </c>
      <c r="BT14" s="9">
        <v>534.41099999999994</v>
      </c>
      <c r="BU14" s="9">
        <v>364.40800000000002</v>
      </c>
      <c r="BV14" s="9">
        <v>785.17</v>
      </c>
      <c r="BW14" s="9">
        <v>468.101</v>
      </c>
      <c r="BX14" s="9">
        <v>317.07</v>
      </c>
      <c r="BY14" s="9">
        <v>113.649</v>
      </c>
      <c r="BZ14" s="9">
        <v>66.31</v>
      </c>
      <c r="CA14" s="9">
        <v>47.338000000000001</v>
      </c>
      <c r="CB14" s="9">
        <v>104.437</v>
      </c>
      <c r="CC14" s="9">
        <v>60.033999999999999</v>
      </c>
      <c r="CD14" s="9">
        <v>44.402999999999999</v>
      </c>
      <c r="CE14" s="9">
        <v>9.2119999999999997</v>
      </c>
      <c r="CF14" s="9">
        <v>6.2770000000000001</v>
      </c>
      <c r="CG14" s="9">
        <v>2.9350000000000001</v>
      </c>
      <c r="CH14" s="9">
        <v>956.41300000000001</v>
      </c>
      <c r="CI14" s="9">
        <v>402.35599999999999</v>
      </c>
      <c r="CJ14" s="9">
        <v>554.05700000000002</v>
      </c>
      <c r="CK14" s="9">
        <v>598.54300000000001</v>
      </c>
      <c r="CL14" s="9">
        <v>243.24</v>
      </c>
      <c r="CM14" s="9">
        <v>355.303</v>
      </c>
      <c r="CN14" s="9">
        <v>357.87</v>
      </c>
      <c r="CO14" s="9">
        <v>159.11600000000001</v>
      </c>
      <c r="CP14" s="9">
        <v>198.75399999999999</v>
      </c>
      <c r="CQ14" s="9">
        <v>191.50299999999999</v>
      </c>
      <c r="CR14" s="9">
        <v>88.072999999999993</v>
      </c>
      <c r="CS14" s="9">
        <v>103.43</v>
      </c>
      <c r="CT14" s="9">
        <v>166.36600000000001</v>
      </c>
      <c r="CU14" s="9">
        <v>71.043000000000006</v>
      </c>
      <c r="CV14" s="9">
        <v>95.322999999999993</v>
      </c>
      <c r="CW14" s="9">
        <v>5507.5990000000002</v>
      </c>
      <c r="CX14" s="9">
        <v>2934.902</v>
      </c>
      <c r="CY14" s="9">
        <v>2572.6970000000001</v>
      </c>
      <c r="CZ14" s="9">
        <v>4130.6679999999997</v>
      </c>
      <c r="DA14" s="9">
        <v>2602.5990000000002</v>
      </c>
      <c r="DB14" s="9">
        <v>1528.069</v>
      </c>
      <c r="DC14" s="9">
        <v>3572.9389999999999</v>
      </c>
      <c r="DD14" s="9">
        <v>2282.3330000000001</v>
      </c>
      <c r="DE14" s="9">
        <v>1290.606</v>
      </c>
      <c r="DF14" s="9">
        <v>557.72900000000004</v>
      </c>
      <c r="DG14" s="9">
        <v>320.267</v>
      </c>
      <c r="DH14" s="9">
        <v>237.46299999999999</v>
      </c>
      <c r="DI14" s="9">
        <v>523.26</v>
      </c>
      <c r="DJ14" s="9">
        <v>291.14400000000001</v>
      </c>
      <c r="DK14" s="9">
        <v>232.11600000000001</v>
      </c>
      <c r="DL14" s="9">
        <v>34.469000000000001</v>
      </c>
      <c r="DM14" s="9">
        <v>29.123000000000001</v>
      </c>
      <c r="DN14" s="9">
        <v>5.3460000000000001</v>
      </c>
      <c r="DO14" s="9">
        <v>1376.931</v>
      </c>
      <c r="DP14" s="9">
        <v>332.30200000000002</v>
      </c>
      <c r="DQ14" s="9">
        <v>1044.6279999999999</v>
      </c>
      <c r="DR14" s="9">
        <v>1016.9589999999999</v>
      </c>
      <c r="DS14" s="9">
        <v>207.70599999999999</v>
      </c>
      <c r="DT14" s="9">
        <v>809.25400000000002</v>
      </c>
      <c r="DU14" s="9">
        <v>359.971</v>
      </c>
      <c r="DV14" s="9">
        <v>124.596</v>
      </c>
      <c r="DW14" s="9">
        <v>235.375</v>
      </c>
      <c r="DX14" s="9">
        <v>143.40799999999999</v>
      </c>
      <c r="DY14" s="9">
        <v>27.484999999999999</v>
      </c>
      <c r="DZ14" s="9">
        <v>115.923</v>
      </c>
      <c r="EA14" s="9">
        <v>216.56299999999999</v>
      </c>
      <c r="EB14" s="9">
        <v>97.111000000000004</v>
      </c>
      <c r="EC14" s="9">
        <v>119.452</v>
      </c>
      <c r="ED14" s="9">
        <v>4309.8209999999999</v>
      </c>
      <c r="EE14" s="9">
        <v>2249.1039999999998</v>
      </c>
      <c r="EF14" s="9">
        <v>2060.7170000000001</v>
      </c>
      <c r="EG14" s="9">
        <v>3087.46</v>
      </c>
      <c r="EH14" s="9">
        <v>1951.788</v>
      </c>
      <c r="EI14" s="9">
        <v>1135.672</v>
      </c>
      <c r="EJ14" s="9">
        <v>2653.6729999999998</v>
      </c>
      <c r="EK14" s="9">
        <v>1693.6790000000001</v>
      </c>
      <c r="EL14" s="9">
        <v>959.99300000000005</v>
      </c>
      <c r="EM14" s="9">
        <v>433.78800000000001</v>
      </c>
      <c r="EN14" s="9">
        <v>258.10899999999998</v>
      </c>
      <c r="EO14" s="9">
        <v>175.679</v>
      </c>
      <c r="EP14" s="9">
        <v>404.83600000000001</v>
      </c>
      <c r="EQ14" s="9">
        <v>236.35400000000001</v>
      </c>
      <c r="ER14" s="9">
        <v>168.482</v>
      </c>
      <c r="ES14" s="9">
        <v>28.952000000000002</v>
      </c>
      <c r="ET14" s="9">
        <v>21.754999999999999</v>
      </c>
      <c r="EU14" s="9">
        <v>7.1970000000000001</v>
      </c>
      <c r="EV14" s="9">
        <v>1222.3599999999999</v>
      </c>
      <c r="EW14" s="9">
        <v>297.31599999999997</v>
      </c>
      <c r="EX14" s="9">
        <v>925.04499999999996</v>
      </c>
      <c r="EY14" s="9">
        <v>934.779</v>
      </c>
      <c r="EZ14" s="9">
        <v>203.393</v>
      </c>
      <c r="FA14" s="9">
        <v>731.38499999999999</v>
      </c>
      <c r="FB14" s="9">
        <v>287.58199999999999</v>
      </c>
      <c r="FC14" s="9">
        <v>93.921999999999997</v>
      </c>
      <c r="FD14" s="9">
        <v>193.65899999999999</v>
      </c>
      <c r="FE14" s="9">
        <v>141.54</v>
      </c>
      <c r="FF14" s="9">
        <v>32.96</v>
      </c>
      <c r="FG14" s="9">
        <v>108.58</v>
      </c>
      <c r="FH14" s="9">
        <v>146.042</v>
      </c>
      <c r="FI14" s="9">
        <v>60.963000000000001</v>
      </c>
      <c r="FJ14" s="9">
        <v>85.078999999999994</v>
      </c>
      <c r="FK14" s="9">
        <v>520.43899999999996</v>
      </c>
      <c r="FL14" s="9">
        <v>313.86</v>
      </c>
      <c r="FM14" s="9">
        <v>206.57900000000001</v>
      </c>
      <c r="FN14" s="9">
        <v>236.86</v>
      </c>
      <c r="FO14" s="9">
        <v>171.88399999999999</v>
      </c>
      <c r="FP14" s="9">
        <v>64.977000000000004</v>
      </c>
      <c r="FQ14" s="9">
        <v>191.81899999999999</v>
      </c>
      <c r="FR14" s="9">
        <v>141.91200000000001</v>
      </c>
      <c r="FS14" s="9">
        <v>49.908000000000001</v>
      </c>
      <c r="FT14" s="9">
        <v>45.040999999999997</v>
      </c>
      <c r="FU14" s="9">
        <v>29.972000000000001</v>
      </c>
      <c r="FV14" s="9">
        <v>15.069000000000001</v>
      </c>
      <c r="FW14" s="9">
        <v>40.122999999999998</v>
      </c>
      <c r="FX14" s="9">
        <v>25.954000000000001</v>
      </c>
      <c r="FY14" s="9">
        <v>14.169</v>
      </c>
      <c r="FZ14" s="9">
        <v>4.9169999999999998</v>
      </c>
      <c r="GA14" s="9">
        <v>4.0179999999999998</v>
      </c>
      <c r="GB14" s="9">
        <v>0.9</v>
      </c>
      <c r="GC14" s="9">
        <v>283.57799999999997</v>
      </c>
      <c r="GD14" s="9">
        <v>141.976</v>
      </c>
      <c r="GE14" s="9">
        <v>141.602</v>
      </c>
      <c r="GF14" s="9">
        <v>259.995</v>
      </c>
      <c r="GG14" s="9">
        <v>126.83</v>
      </c>
      <c r="GH14" s="9">
        <v>133.16499999999999</v>
      </c>
      <c r="GI14" s="9">
        <v>23.582999999999998</v>
      </c>
      <c r="GJ14" s="9">
        <v>15.146000000000001</v>
      </c>
      <c r="GK14" s="9">
        <v>8.4369999999999994</v>
      </c>
      <c r="GL14" s="9">
        <v>17.911999999999999</v>
      </c>
      <c r="GM14" s="9">
        <v>11.973000000000001</v>
      </c>
      <c r="GN14" s="9">
        <v>5.9390000000000001</v>
      </c>
      <c r="GO14" s="9">
        <v>5.6710000000000003</v>
      </c>
      <c r="GP14" s="9">
        <v>3.173</v>
      </c>
      <c r="GQ14" s="9">
        <v>2.4980000000000002</v>
      </c>
      <c r="GR14" s="9">
        <v>3893.239</v>
      </c>
      <c r="GS14" s="9">
        <v>2062.1089999999999</v>
      </c>
      <c r="GT14" s="9">
        <v>1831.13</v>
      </c>
      <c r="GU14" s="9">
        <v>2707.2080000000001</v>
      </c>
      <c r="GV14" s="9">
        <v>1697.4690000000001</v>
      </c>
      <c r="GW14" s="9">
        <v>1009.74</v>
      </c>
      <c r="GX14" s="9">
        <v>2360.64</v>
      </c>
      <c r="GY14" s="9">
        <v>1497.8219999999999</v>
      </c>
      <c r="GZ14" s="9">
        <v>862.81799999999998</v>
      </c>
      <c r="HA14" s="9">
        <v>346.56799999999998</v>
      </c>
      <c r="HB14" s="9">
        <v>199.64599999999999</v>
      </c>
      <c r="HC14" s="9">
        <v>146.922</v>
      </c>
      <c r="HD14" s="9">
        <v>328.32100000000003</v>
      </c>
      <c r="HE14" s="9">
        <v>185.27699999999999</v>
      </c>
      <c r="HF14" s="9">
        <v>143.04400000000001</v>
      </c>
      <c r="HG14" s="9">
        <v>18.247</v>
      </c>
      <c r="HH14" s="9">
        <v>14.37</v>
      </c>
      <c r="HI14" s="9">
        <v>3.8780000000000001</v>
      </c>
      <c r="HJ14" s="9">
        <v>1186.0309999999999</v>
      </c>
      <c r="HK14" s="9">
        <v>364.64</v>
      </c>
      <c r="HL14" s="9">
        <v>821.39099999999996</v>
      </c>
      <c r="HM14" s="9">
        <v>864.75900000000001</v>
      </c>
      <c r="HN14" s="9">
        <v>242.82499999999999</v>
      </c>
      <c r="HO14" s="9">
        <v>621.93299999999999</v>
      </c>
      <c r="HP14" s="9">
        <v>321.27199999999999</v>
      </c>
      <c r="HQ14" s="9">
        <v>121.815</v>
      </c>
      <c r="HR14" s="9">
        <v>199.45699999999999</v>
      </c>
      <c r="HS14" s="9">
        <v>152.28200000000001</v>
      </c>
      <c r="HT14" s="9">
        <v>51.124000000000002</v>
      </c>
      <c r="HU14" s="9">
        <v>101.158</v>
      </c>
      <c r="HV14" s="9">
        <v>168.99</v>
      </c>
      <c r="HW14" s="9">
        <v>70.691000000000003</v>
      </c>
      <c r="HX14" s="9">
        <v>98.299000000000007</v>
      </c>
      <c r="HY14" s="9">
        <v>3199.7869999999998</v>
      </c>
      <c r="HZ14" s="9">
        <v>1708.9639999999999</v>
      </c>
      <c r="IA14" s="9">
        <v>1490.8240000000001</v>
      </c>
      <c r="IB14" s="9">
        <v>2173.9650000000001</v>
      </c>
      <c r="IC14" s="9">
        <v>1387.027</v>
      </c>
      <c r="ID14" s="9">
        <v>786.93700000000001</v>
      </c>
      <c r="IE14" s="9">
        <v>1893.8409999999999</v>
      </c>
      <c r="IF14" s="9">
        <v>1220.6859999999999</v>
      </c>
      <c r="IG14" s="9">
        <v>673.15499999999997</v>
      </c>
      <c r="IH14" s="9">
        <v>280.12400000000002</v>
      </c>
      <c r="II14" s="9">
        <v>166.34100000000001</v>
      </c>
      <c r="IJ14" s="9">
        <v>113.782</v>
      </c>
      <c r="IK14" s="9">
        <v>262.05</v>
      </c>
      <c r="IL14" s="9">
        <v>152.483</v>
      </c>
      <c r="IM14" s="9">
        <v>109.56699999999999</v>
      </c>
      <c r="IN14" s="9">
        <v>18.074000000000002</v>
      </c>
      <c r="IO14" s="9">
        <v>13.858000000000001</v>
      </c>
      <c r="IP14" s="9">
        <v>4.2160000000000002</v>
      </c>
      <c r="IQ14" s="9">
        <v>1025.8219999999999</v>
      </c>
    </row>
    <row r="15" spans="1:251">
      <c r="A15" s="10">
        <v>43497</v>
      </c>
      <c r="B15" s="9">
        <v>12492.683000000001</v>
      </c>
      <c r="C15" s="9">
        <v>6600.3950000000004</v>
      </c>
      <c r="D15" s="9">
        <v>5892.2879999999996</v>
      </c>
      <c r="E15" s="9">
        <v>8559.8979999999992</v>
      </c>
      <c r="F15" s="9">
        <v>5374.2550000000001</v>
      </c>
      <c r="G15" s="9">
        <v>3185.643</v>
      </c>
      <c r="H15" s="9">
        <v>7406.6019999999999</v>
      </c>
      <c r="I15" s="9">
        <v>4706.4639999999999</v>
      </c>
      <c r="J15" s="9">
        <v>2700.1379999999999</v>
      </c>
      <c r="K15" s="9">
        <v>1153.296</v>
      </c>
      <c r="L15" s="9">
        <v>667.79</v>
      </c>
      <c r="M15" s="9">
        <v>485.50599999999997</v>
      </c>
      <c r="N15" s="9">
        <v>1069.587</v>
      </c>
      <c r="O15" s="9">
        <v>608.505</v>
      </c>
      <c r="P15" s="9">
        <v>461.08199999999999</v>
      </c>
      <c r="Q15" s="9">
        <v>83.709000000000003</v>
      </c>
      <c r="R15" s="9">
        <v>59.286000000000001</v>
      </c>
      <c r="S15" s="9">
        <v>24.422999999999998</v>
      </c>
      <c r="T15" s="9">
        <v>3932.7849999999999</v>
      </c>
      <c r="U15" s="9">
        <v>1226.1400000000001</v>
      </c>
      <c r="V15" s="9">
        <v>2706.645</v>
      </c>
      <c r="W15" s="9">
        <v>2926.8319999999999</v>
      </c>
      <c r="X15" s="9">
        <v>835.23800000000006</v>
      </c>
      <c r="Y15" s="9">
        <v>2091.5940000000001</v>
      </c>
      <c r="Z15" s="9">
        <v>1005.953</v>
      </c>
      <c r="AA15" s="9">
        <v>390.90199999999999</v>
      </c>
      <c r="AB15" s="9">
        <v>615.05100000000004</v>
      </c>
      <c r="AC15" s="9">
        <v>489.995</v>
      </c>
      <c r="AD15" s="9">
        <v>158.495</v>
      </c>
      <c r="AE15" s="9">
        <v>331.5</v>
      </c>
      <c r="AF15" s="9">
        <v>515.95799999999997</v>
      </c>
      <c r="AG15" s="9">
        <v>232.40700000000001</v>
      </c>
      <c r="AH15" s="9">
        <v>283.55099999999999</v>
      </c>
      <c r="AI15" s="9">
        <v>11933.54</v>
      </c>
      <c r="AJ15" s="9">
        <v>6255.9579999999996</v>
      </c>
      <c r="AK15" s="9">
        <v>5677.5820000000003</v>
      </c>
      <c r="AL15" s="9">
        <v>8310.4860000000008</v>
      </c>
      <c r="AM15" s="9">
        <v>5194.74</v>
      </c>
      <c r="AN15" s="9">
        <v>3115.7460000000001</v>
      </c>
      <c r="AO15" s="9">
        <v>7198.2309999999998</v>
      </c>
      <c r="AP15" s="9">
        <v>4551.9989999999998</v>
      </c>
      <c r="AQ15" s="9">
        <v>2646.232</v>
      </c>
      <c r="AR15" s="9">
        <v>1112.2550000000001</v>
      </c>
      <c r="AS15" s="9">
        <v>642.74099999999999</v>
      </c>
      <c r="AT15" s="9">
        <v>469.51400000000001</v>
      </c>
      <c r="AU15" s="9">
        <v>1032.7049999999999</v>
      </c>
      <c r="AV15" s="9">
        <v>586.52099999999996</v>
      </c>
      <c r="AW15" s="9">
        <v>446.18400000000003</v>
      </c>
      <c r="AX15" s="9">
        <v>79.549000000000007</v>
      </c>
      <c r="AY15" s="9">
        <v>56.22</v>
      </c>
      <c r="AZ15" s="9">
        <v>23.33</v>
      </c>
      <c r="BA15" s="9">
        <v>3623.0540000000001</v>
      </c>
      <c r="BB15" s="9">
        <v>1061.2180000000001</v>
      </c>
      <c r="BC15" s="9">
        <v>2561.8359999999998</v>
      </c>
      <c r="BD15" s="9">
        <v>2639.7469999999998</v>
      </c>
      <c r="BE15" s="9">
        <v>685.24699999999996</v>
      </c>
      <c r="BF15" s="9">
        <v>1954.5</v>
      </c>
      <c r="BG15" s="9">
        <v>983.30700000000002</v>
      </c>
      <c r="BH15" s="9">
        <v>375.971</v>
      </c>
      <c r="BI15" s="9">
        <v>607.33600000000001</v>
      </c>
      <c r="BJ15" s="9">
        <v>475.21499999999997</v>
      </c>
      <c r="BK15" s="9">
        <v>149.89400000000001</v>
      </c>
      <c r="BL15" s="9">
        <v>325.32100000000003</v>
      </c>
      <c r="BM15" s="9">
        <v>508.09199999999998</v>
      </c>
      <c r="BN15" s="9">
        <v>226.077</v>
      </c>
      <c r="BO15" s="9">
        <v>282.01499999999999</v>
      </c>
      <c r="BP15" s="9">
        <v>1926.1120000000001</v>
      </c>
      <c r="BQ15" s="9">
        <v>981.726</v>
      </c>
      <c r="BR15" s="9">
        <v>944.38599999999997</v>
      </c>
      <c r="BS15" s="9">
        <v>916.58600000000001</v>
      </c>
      <c r="BT15" s="9">
        <v>554.029</v>
      </c>
      <c r="BU15" s="9">
        <v>362.55799999999999</v>
      </c>
      <c r="BV15" s="9">
        <v>799.05399999999997</v>
      </c>
      <c r="BW15" s="9">
        <v>488.41800000000001</v>
      </c>
      <c r="BX15" s="9">
        <v>310.63600000000002</v>
      </c>
      <c r="BY15" s="9">
        <v>117.532</v>
      </c>
      <c r="BZ15" s="9">
        <v>65.61</v>
      </c>
      <c r="CA15" s="9">
        <v>51.921999999999997</v>
      </c>
      <c r="CB15" s="9">
        <v>104.587</v>
      </c>
      <c r="CC15" s="9">
        <v>56.343000000000004</v>
      </c>
      <c r="CD15" s="9">
        <v>48.244999999999997</v>
      </c>
      <c r="CE15" s="9">
        <v>12.945</v>
      </c>
      <c r="CF15" s="9">
        <v>9.2680000000000007</v>
      </c>
      <c r="CG15" s="9">
        <v>3.677</v>
      </c>
      <c r="CH15" s="9">
        <v>1009.526</v>
      </c>
      <c r="CI15" s="9">
        <v>427.69799999999998</v>
      </c>
      <c r="CJ15" s="9">
        <v>581.82799999999997</v>
      </c>
      <c r="CK15" s="9">
        <v>652.54300000000001</v>
      </c>
      <c r="CL15" s="9">
        <v>277.63400000000001</v>
      </c>
      <c r="CM15" s="9">
        <v>374.90899999999999</v>
      </c>
      <c r="CN15" s="9">
        <v>356.983</v>
      </c>
      <c r="CO15" s="9">
        <v>150.06299999999999</v>
      </c>
      <c r="CP15" s="9">
        <v>206.92</v>
      </c>
      <c r="CQ15" s="9">
        <v>193.26</v>
      </c>
      <c r="CR15" s="9">
        <v>83.028999999999996</v>
      </c>
      <c r="CS15" s="9">
        <v>110.23099999999999</v>
      </c>
      <c r="CT15" s="9">
        <v>163.72300000000001</v>
      </c>
      <c r="CU15" s="9">
        <v>67.034999999999997</v>
      </c>
      <c r="CV15" s="9">
        <v>96.688999999999993</v>
      </c>
      <c r="CW15" s="9">
        <v>5622.4790000000003</v>
      </c>
      <c r="CX15" s="9">
        <v>2993.1590000000001</v>
      </c>
      <c r="CY15" s="9">
        <v>2629.3209999999999</v>
      </c>
      <c r="CZ15" s="9">
        <v>4246.4809999999998</v>
      </c>
      <c r="DA15" s="9">
        <v>2657.5729999999999</v>
      </c>
      <c r="DB15" s="9">
        <v>1588.9079999999999</v>
      </c>
      <c r="DC15" s="9">
        <v>3691.5129999999999</v>
      </c>
      <c r="DD15" s="9">
        <v>2343.4459999999999</v>
      </c>
      <c r="DE15" s="9">
        <v>1348.067</v>
      </c>
      <c r="DF15" s="9">
        <v>554.96799999999996</v>
      </c>
      <c r="DG15" s="9">
        <v>314.12700000000001</v>
      </c>
      <c r="DH15" s="9">
        <v>240.84100000000001</v>
      </c>
      <c r="DI15" s="9">
        <v>516.73299999999995</v>
      </c>
      <c r="DJ15" s="9">
        <v>289.15899999999999</v>
      </c>
      <c r="DK15" s="9">
        <v>227.57400000000001</v>
      </c>
      <c r="DL15" s="9">
        <v>38.235999999999997</v>
      </c>
      <c r="DM15" s="9">
        <v>24.968</v>
      </c>
      <c r="DN15" s="9">
        <v>13.268000000000001</v>
      </c>
      <c r="DO15" s="9">
        <v>1375.998</v>
      </c>
      <c r="DP15" s="9">
        <v>335.58600000000001</v>
      </c>
      <c r="DQ15" s="9">
        <v>1040.412</v>
      </c>
      <c r="DR15" s="9">
        <v>1011.083</v>
      </c>
      <c r="DS15" s="9">
        <v>199.995</v>
      </c>
      <c r="DT15" s="9">
        <v>811.08799999999997</v>
      </c>
      <c r="DU15" s="9">
        <v>364.91500000000002</v>
      </c>
      <c r="DV15" s="9">
        <v>135.59</v>
      </c>
      <c r="DW15" s="9">
        <v>229.32499999999999</v>
      </c>
      <c r="DX15" s="9">
        <v>160.125</v>
      </c>
      <c r="DY15" s="9">
        <v>38.585000000000001</v>
      </c>
      <c r="DZ15" s="9">
        <v>121.54</v>
      </c>
      <c r="EA15" s="9">
        <v>204.79</v>
      </c>
      <c r="EB15" s="9">
        <v>97.004999999999995</v>
      </c>
      <c r="EC15" s="9">
        <v>107.785</v>
      </c>
      <c r="ED15" s="9">
        <v>4384.9480000000003</v>
      </c>
      <c r="EE15" s="9">
        <v>2281.0729999999999</v>
      </c>
      <c r="EF15" s="9">
        <v>2103.875</v>
      </c>
      <c r="EG15" s="9">
        <v>3147.4180000000001</v>
      </c>
      <c r="EH15" s="9">
        <v>1983.1379999999999</v>
      </c>
      <c r="EI15" s="9">
        <v>1164.28</v>
      </c>
      <c r="EJ15" s="9">
        <v>2707.6640000000002</v>
      </c>
      <c r="EK15" s="9">
        <v>1720.135</v>
      </c>
      <c r="EL15" s="9">
        <v>987.529</v>
      </c>
      <c r="EM15" s="9">
        <v>439.75400000000002</v>
      </c>
      <c r="EN15" s="9">
        <v>263.00299999999999</v>
      </c>
      <c r="EO15" s="9">
        <v>176.751</v>
      </c>
      <c r="EP15" s="9">
        <v>411.38499999999999</v>
      </c>
      <c r="EQ15" s="9">
        <v>241.01900000000001</v>
      </c>
      <c r="ER15" s="9">
        <v>170.36600000000001</v>
      </c>
      <c r="ES15" s="9">
        <v>28.369</v>
      </c>
      <c r="ET15" s="9">
        <v>21.984000000000002</v>
      </c>
      <c r="EU15" s="9">
        <v>6.3849999999999998</v>
      </c>
      <c r="EV15" s="9">
        <v>1237.53</v>
      </c>
      <c r="EW15" s="9">
        <v>297.935</v>
      </c>
      <c r="EX15" s="9">
        <v>939.59500000000003</v>
      </c>
      <c r="EY15" s="9">
        <v>976.12099999999998</v>
      </c>
      <c r="EZ15" s="9">
        <v>207.61699999999999</v>
      </c>
      <c r="FA15" s="9">
        <v>768.50400000000002</v>
      </c>
      <c r="FB15" s="9">
        <v>261.40899999999999</v>
      </c>
      <c r="FC15" s="9">
        <v>90.316999999999993</v>
      </c>
      <c r="FD15" s="9">
        <v>171.09200000000001</v>
      </c>
      <c r="FE15" s="9">
        <v>121.83</v>
      </c>
      <c r="FF15" s="9">
        <v>28.28</v>
      </c>
      <c r="FG15" s="9">
        <v>93.55</v>
      </c>
      <c r="FH15" s="9">
        <v>139.57900000000001</v>
      </c>
      <c r="FI15" s="9">
        <v>62.037999999999997</v>
      </c>
      <c r="FJ15" s="9">
        <v>77.542000000000002</v>
      </c>
      <c r="FK15" s="9">
        <v>559.14300000000003</v>
      </c>
      <c r="FL15" s="9">
        <v>344.43700000000001</v>
      </c>
      <c r="FM15" s="9">
        <v>214.70599999999999</v>
      </c>
      <c r="FN15" s="9">
        <v>249.41200000000001</v>
      </c>
      <c r="FO15" s="9">
        <v>179.51499999999999</v>
      </c>
      <c r="FP15" s="9">
        <v>69.897999999999996</v>
      </c>
      <c r="FQ15" s="9">
        <v>208.37100000000001</v>
      </c>
      <c r="FR15" s="9">
        <v>154.465</v>
      </c>
      <c r="FS15" s="9">
        <v>53.905999999999999</v>
      </c>
      <c r="FT15" s="9">
        <v>41.040999999999997</v>
      </c>
      <c r="FU15" s="9">
        <v>25.048999999999999</v>
      </c>
      <c r="FV15" s="9">
        <v>15.992000000000001</v>
      </c>
      <c r="FW15" s="9">
        <v>36.881999999999998</v>
      </c>
      <c r="FX15" s="9">
        <v>21.984000000000002</v>
      </c>
      <c r="FY15" s="9">
        <v>14.898</v>
      </c>
      <c r="FZ15" s="9">
        <v>4.16</v>
      </c>
      <c r="GA15" s="9">
        <v>3.0659999999999998</v>
      </c>
      <c r="GB15" s="9">
        <v>1.0940000000000001</v>
      </c>
      <c r="GC15" s="9">
        <v>309.73099999999999</v>
      </c>
      <c r="GD15" s="9">
        <v>164.922</v>
      </c>
      <c r="GE15" s="9">
        <v>144.809</v>
      </c>
      <c r="GF15" s="9">
        <v>287.08499999999998</v>
      </c>
      <c r="GG15" s="9">
        <v>149.99100000000001</v>
      </c>
      <c r="GH15" s="9">
        <v>137.09399999999999</v>
      </c>
      <c r="GI15" s="9">
        <v>22.646000000000001</v>
      </c>
      <c r="GJ15" s="9">
        <v>14.930999999999999</v>
      </c>
      <c r="GK15" s="9">
        <v>7.7149999999999999</v>
      </c>
      <c r="GL15" s="9">
        <v>14.78</v>
      </c>
      <c r="GM15" s="9">
        <v>8.6010000000000009</v>
      </c>
      <c r="GN15" s="9">
        <v>6.1790000000000003</v>
      </c>
      <c r="GO15" s="9">
        <v>7.8659999999999997</v>
      </c>
      <c r="GP15" s="9">
        <v>6.33</v>
      </c>
      <c r="GQ15" s="9">
        <v>1.536</v>
      </c>
      <c r="GR15" s="9">
        <v>4006.5940000000001</v>
      </c>
      <c r="GS15" s="9">
        <v>2122.6999999999998</v>
      </c>
      <c r="GT15" s="9">
        <v>1883.894</v>
      </c>
      <c r="GU15" s="9">
        <v>2763.0929999999998</v>
      </c>
      <c r="GV15" s="9">
        <v>1704.6990000000001</v>
      </c>
      <c r="GW15" s="9">
        <v>1058.394</v>
      </c>
      <c r="GX15" s="9">
        <v>2392.3270000000002</v>
      </c>
      <c r="GY15" s="9">
        <v>1499.6220000000001</v>
      </c>
      <c r="GZ15" s="9">
        <v>892.70500000000004</v>
      </c>
      <c r="HA15" s="9">
        <v>370.76600000000002</v>
      </c>
      <c r="HB15" s="9">
        <v>205.077</v>
      </c>
      <c r="HC15" s="9">
        <v>165.68899999999999</v>
      </c>
      <c r="HD15" s="9">
        <v>341.79300000000001</v>
      </c>
      <c r="HE15" s="9">
        <v>185.94900000000001</v>
      </c>
      <c r="HF15" s="9">
        <v>155.84399999999999</v>
      </c>
      <c r="HG15" s="9">
        <v>28.972999999999999</v>
      </c>
      <c r="HH15" s="9">
        <v>19.128</v>
      </c>
      <c r="HI15" s="9">
        <v>9.8450000000000006</v>
      </c>
      <c r="HJ15" s="9">
        <v>1243.501</v>
      </c>
      <c r="HK15" s="9">
        <v>418.00099999999998</v>
      </c>
      <c r="HL15" s="9">
        <v>825.5</v>
      </c>
      <c r="HM15" s="9">
        <v>952.00699999999995</v>
      </c>
      <c r="HN15" s="9">
        <v>299.50200000000001</v>
      </c>
      <c r="HO15" s="9">
        <v>652.505</v>
      </c>
      <c r="HP15" s="9">
        <v>291.49400000000003</v>
      </c>
      <c r="HQ15" s="9">
        <v>118.499</v>
      </c>
      <c r="HR15" s="9">
        <v>172.995</v>
      </c>
      <c r="HS15" s="9">
        <v>142.39400000000001</v>
      </c>
      <c r="HT15" s="9">
        <v>48.341999999999999</v>
      </c>
      <c r="HU15" s="9">
        <v>94.052999999999997</v>
      </c>
      <c r="HV15" s="9">
        <v>149.1</v>
      </c>
      <c r="HW15" s="9">
        <v>70.156999999999996</v>
      </c>
      <c r="HX15" s="9">
        <v>78.942999999999998</v>
      </c>
      <c r="HY15" s="9">
        <v>3308.2040000000002</v>
      </c>
      <c r="HZ15" s="9">
        <v>1764.6469999999999</v>
      </c>
      <c r="IA15" s="9">
        <v>1543.557</v>
      </c>
      <c r="IB15" s="9">
        <v>2262.1019999999999</v>
      </c>
      <c r="IC15" s="9">
        <v>1438.6579999999999</v>
      </c>
      <c r="ID15" s="9">
        <v>823.44399999999996</v>
      </c>
      <c r="IE15" s="9">
        <v>1988.9659999999999</v>
      </c>
      <c r="IF15" s="9">
        <v>1277.4269999999999</v>
      </c>
      <c r="IG15" s="9">
        <v>711.53899999999999</v>
      </c>
      <c r="IH15" s="9">
        <v>273.13600000000002</v>
      </c>
      <c r="II15" s="9">
        <v>161.23099999999999</v>
      </c>
      <c r="IJ15" s="9">
        <v>111.905</v>
      </c>
      <c r="IK15" s="9">
        <v>257.78399999999999</v>
      </c>
      <c r="IL15" s="9">
        <v>149.54900000000001</v>
      </c>
      <c r="IM15" s="9">
        <v>108.235</v>
      </c>
      <c r="IN15" s="9">
        <v>15.352</v>
      </c>
      <c r="IO15" s="9">
        <v>11.683</v>
      </c>
      <c r="IP15" s="9">
        <v>3.669</v>
      </c>
      <c r="IQ15" s="9">
        <v>1046.1020000000001</v>
      </c>
    </row>
    <row r="16" spans="1:251">
      <c r="A16" s="10">
        <v>43862</v>
      </c>
      <c r="B16" s="9">
        <v>12688.941000000001</v>
      </c>
      <c r="C16" s="9">
        <v>6651.8459999999995</v>
      </c>
      <c r="D16" s="9">
        <v>6037.0950000000003</v>
      </c>
      <c r="E16" s="9">
        <v>8677.0329999999994</v>
      </c>
      <c r="F16" s="9">
        <v>5394.317</v>
      </c>
      <c r="G16" s="9">
        <v>3282.7159999999999</v>
      </c>
      <c r="H16" s="9">
        <v>7396.9690000000001</v>
      </c>
      <c r="I16" s="9">
        <v>4626.732</v>
      </c>
      <c r="J16" s="9">
        <v>2770.2370000000001</v>
      </c>
      <c r="K16" s="9">
        <v>1280.0640000000001</v>
      </c>
      <c r="L16" s="9">
        <v>767.58500000000004</v>
      </c>
      <c r="M16" s="9">
        <v>512.47900000000004</v>
      </c>
      <c r="N16" s="9">
        <v>1185.8019999999999</v>
      </c>
      <c r="O16" s="9">
        <v>692.08199999999999</v>
      </c>
      <c r="P16" s="9">
        <v>493.72</v>
      </c>
      <c r="Q16" s="9">
        <v>94.260999999999996</v>
      </c>
      <c r="R16" s="9">
        <v>75.501999999999995</v>
      </c>
      <c r="S16" s="9">
        <v>18.759</v>
      </c>
      <c r="T16" s="9">
        <v>4011.9079999999999</v>
      </c>
      <c r="U16" s="9">
        <v>1257.529</v>
      </c>
      <c r="V16" s="9">
        <v>2754.3789999999999</v>
      </c>
      <c r="W16" s="9">
        <v>2937.5790000000002</v>
      </c>
      <c r="X16" s="9">
        <v>850.86400000000003</v>
      </c>
      <c r="Y16" s="9">
        <v>2086.7150000000001</v>
      </c>
      <c r="Z16" s="9">
        <v>1074.328</v>
      </c>
      <c r="AA16" s="9">
        <v>406.66500000000002</v>
      </c>
      <c r="AB16" s="9">
        <v>667.66399999999999</v>
      </c>
      <c r="AC16" s="9">
        <v>521.53399999999999</v>
      </c>
      <c r="AD16" s="9">
        <v>161.76900000000001</v>
      </c>
      <c r="AE16" s="9">
        <v>359.76499999999999</v>
      </c>
      <c r="AF16" s="9">
        <v>552.79399999999998</v>
      </c>
      <c r="AG16" s="9">
        <v>244.89599999999999</v>
      </c>
      <c r="AH16" s="9">
        <v>307.89800000000002</v>
      </c>
      <c r="AI16" s="9">
        <v>12106.414000000001</v>
      </c>
      <c r="AJ16" s="9">
        <v>6307.9660000000003</v>
      </c>
      <c r="AK16" s="9">
        <v>5798.4480000000003</v>
      </c>
      <c r="AL16" s="9">
        <v>8423.6530000000002</v>
      </c>
      <c r="AM16" s="9">
        <v>5213.7700000000004</v>
      </c>
      <c r="AN16" s="9">
        <v>3209.8829999999998</v>
      </c>
      <c r="AO16" s="9">
        <v>7193.8760000000002</v>
      </c>
      <c r="AP16" s="9">
        <v>4483.6660000000002</v>
      </c>
      <c r="AQ16" s="9">
        <v>2710.21</v>
      </c>
      <c r="AR16" s="9">
        <v>1229.7760000000001</v>
      </c>
      <c r="AS16" s="9">
        <v>730.10400000000004</v>
      </c>
      <c r="AT16" s="9">
        <v>499.673</v>
      </c>
      <c r="AU16" s="9">
        <v>1138.7</v>
      </c>
      <c r="AV16" s="9">
        <v>657.31200000000001</v>
      </c>
      <c r="AW16" s="9">
        <v>481.38799999999998</v>
      </c>
      <c r="AX16" s="9">
        <v>91.075999999999993</v>
      </c>
      <c r="AY16" s="9">
        <v>72.790999999999997</v>
      </c>
      <c r="AZ16" s="9">
        <v>18.285</v>
      </c>
      <c r="BA16" s="9">
        <v>3682.761</v>
      </c>
      <c r="BB16" s="9">
        <v>1094.1959999999999</v>
      </c>
      <c r="BC16" s="9">
        <v>2588.5650000000001</v>
      </c>
      <c r="BD16" s="9">
        <v>2630.567</v>
      </c>
      <c r="BE16" s="9">
        <v>701.36400000000003</v>
      </c>
      <c r="BF16" s="9">
        <v>1929.203</v>
      </c>
      <c r="BG16" s="9">
        <v>1052.194</v>
      </c>
      <c r="BH16" s="9">
        <v>392.83199999999999</v>
      </c>
      <c r="BI16" s="9">
        <v>659.36199999999997</v>
      </c>
      <c r="BJ16" s="9">
        <v>504.73399999999998</v>
      </c>
      <c r="BK16" s="9">
        <v>152.88300000000001</v>
      </c>
      <c r="BL16" s="9">
        <v>351.851</v>
      </c>
      <c r="BM16" s="9">
        <v>547.46</v>
      </c>
      <c r="BN16" s="9">
        <v>239.95</v>
      </c>
      <c r="BO16" s="9">
        <v>307.51100000000002</v>
      </c>
      <c r="BP16" s="9">
        <v>1885.9549999999999</v>
      </c>
      <c r="BQ16" s="9">
        <v>941.57100000000003</v>
      </c>
      <c r="BR16" s="9">
        <v>944.38400000000001</v>
      </c>
      <c r="BS16" s="9">
        <v>857.46400000000006</v>
      </c>
      <c r="BT16" s="9">
        <v>498.90800000000002</v>
      </c>
      <c r="BU16" s="9">
        <v>358.55599999999998</v>
      </c>
      <c r="BV16" s="9">
        <v>742.27</v>
      </c>
      <c r="BW16" s="9">
        <v>430.92200000000003</v>
      </c>
      <c r="BX16" s="9">
        <v>311.34899999999999</v>
      </c>
      <c r="BY16" s="9">
        <v>115.193</v>
      </c>
      <c r="BZ16" s="9">
        <v>67.986000000000004</v>
      </c>
      <c r="CA16" s="9">
        <v>47.207000000000001</v>
      </c>
      <c r="CB16" s="9">
        <v>105.913</v>
      </c>
      <c r="CC16" s="9">
        <v>59.418999999999997</v>
      </c>
      <c r="CD16" s="9">
        <v>46.494</v>
      </c>
      <c r="CE16" s="9">
        <v>9.2799999999999994</v>
      </c>
      <c r="CF16" s="9">
        <v>8.5679999999999996</v>
      </c>
      <c r="CG16" s="9">
        <v>0.71299999999999997</v>
      </c>
      <c r="CH16" s="9">
        <v>1028.492</v>
      </c>
      <c r="CI16" s="9">
        <v>442.66300000000001</v>
      </c>
      <c r="CJ16" s="9">
        <v>585.82799999999997</v>
      </c>
      <c r="CK16" s="9">
        <v>643.43700000000001</v>
      </c>
      <c r="CL16" s="9">
        <v>279.73500000000001</v>
      </c>
      <c r="CM16" s="9">
        <v>363.702</v>
      </c>
      <c r="CN16" s="9">
        <v>385.05500000000001</v>
      </c>
      <c r="CO16" s="9">
        <v>162.929</v>
      </c>
      <c r="CP16" s="9">
        <v>222.126</v>
      </c>
      <c r="CQ16" s="9">
        <v>213.47399999999999</v>
      </c>
      <c r="CR16" s="9">
        <v>82.427000000000007</v>
      </c>
      <c r="CS16" s="9">
        <v>131.047</v>
      </c>
      <c r="CT16" s="9">
        <v>171.58099999999999</v>
      </c>
      <c r="CU16" s="9">
        <v>80.501000000000005</v>
      </c>
      <c r="CV16" s="9">
        <v>91.078999999999994</v>
      </c>
      <c r="CW16" s="9">
        <v>5744.07</v>
      </c>
      <c r="CX16" s="9">
        <v>3028.8589999999999</v>
      </c>
      <c r="CY16" s="9">
        <v>2715.2109999999998</v>
      </c>
      <c r="CZ16" s="9">
        <v>4341.1229999999996</v>
      </c>
      <c r="DA16" s="9">
        <v>2695.482</v>
      </c>
      <c r="DB16" s="9">
        <v>1645.6410000000001</v>
      </c>
      <c r="DC16" s="9">
        <v>3709.9650000000001</v>
      </c>
      <c r="DD16" s="9">
        <v>2335.203</v>
      </c>
      <c r="DE16" s="9">
        <v>1374.7619999999999</v>
      </c>
      <c r="DF16" s="9">
        <v>631.15800000000002</v>
      </c>
      <c r="DG16" s="9">
        <v>360.279</v>
      </c>
      <c r="DH16" s="9">
        <v>270.87900000000002</v>
      </c>
      <c r="DI16" s="9">
        <v>589.85599999999999</v>
      </c>
      <c r="DJ16" s="9">
        <v>326.553</v>
      </c>
      <c r="DK16" s="9">
        <v>263.30200000000002</v>
      </c>
      <c r="DL16" s="9">
        <v>41.302</v>
      </c>
      <c r="DM16" s="9">
        <v>33.725000000000001</v>
      </c>
      <c r="DN16" s="9">
        <v>7.577</v>
      </c>
      <c r="DO16" s="9">
        <v>1402.9480000000001</v>
      </c>
      <c r="DP16" s="9">
        <v>333.37700000000001</v>
      </c>
      <c r="DQ16" s="9">
        <v>1069.57</v>
      </c>
      <c r="DR16" s="9">
        <v>1034.173</v>
      </c>
      <c r="DS16" s="9">
        <v>201.05500000000001</v>
      </c>
      <c r="DT16" s="9">
        <v>833.11800000000005</v>
      </c>
      <c r="DU16" s="9">
        <v>368.77499999999998</v>
      </c>
      <c r="DV16" s="9">
        <v>132.32300000000001</v>
      </c>
      <c r="DW16" s="9">
        <v>236.452</v>
      </c>
      <c r="DX16" s="9">
        <v>150.82499999999999</v>
      </c>
      <c r="DY16" s="9">
        <v>37.018000000000001</v>
      </c>
      <c r="DZ16" s="9">
        <v>113.807</v>
      </c>
      <c r="EA16" s="9">
        <v>217.95</v>
      </c>
      <c r="EB16" s="9">
        <v>95.305000000000007</v>
      </c>
      <c r="EC16" s="9">
        <v>122.645</v>
      </c>
      <c r="ED16" s="9">
        <v>4476.3879999999999</v>
      </c>
      <c r="EE16" s="9">
        <v>2337.5360000000001</v>
      </c>
      <c r="EF16" s="9">
        <v>2138.8530000000001</v>
      </c>
      <c r="EG16" s="9">
        <v>3225.0659999999998</v>
      </c>
      <c r="EH16" s="9">
        <v>2019.38</v>
      </c>
      <c r="EI16" s="9">
        <v>1205.6859999999999</v>
      </c>
      <c r="EJ16" s="9">
        <v>2741.6410000000001</v>
      </c>
      <c r="EK16" s="9">
        <v>1717.5419999999999</v>
      </c>
      <c r="EL16" s="9">
        <v>1024.0999999999999</v>
      </c>
      <c r="EM16" s="9">
        <v>483.42500000000001</v>
      </c>
      <c r="EN16" s="9">
        <v>301.83800000000002</v>
      </c>
      <c r="EO16" s="9">
        <v>181.58699999999999</v>
      </c>
      <c r="EP16" s="9">
        <v>442.93200000000002</v>
      </c>
      <c r="EQ16" s="9">
        <v>271.33999999999997</v>
      </c>
      <c r="ER16" s="9">
        <v>171.59100000000001</v>
      </c>
      <c r="ES16" s="9">
        <v>40.494</v>
      </c>
      <c r="ET16" s="9">
        <v>30.498000000000001</v>
      </c>
      <c r="EU16" s="9">
        <v>9.9949999999999992</v>
      </c>
      <c r="EV16" s="9">
        <v>1251.3219999999999</v>
      </c>
      <c r="EW16" s="9">
        <v>318.15499999999997</v>
      </c>
      <c r="EX16" s="9">
        <v>933.16600000000005</v>
      </c>
      <c r="EY16" s="9">
        <v>952.95799999999997</v>
      </c>
      <c r="EZ16" s="9">
        <v>220.57499999999999</v>
      </c>
      <c r="FA16" s="9">
        <v>732.38300000000004</v>
      </c>
      <c r="FB16" s="9">
        <v>298.36399999999998</v>
      </c>
      <c r="FC16" s="9">
        <v>97.581000000000003</v>
      </c>
      <c r="FD16" s="9">
        <v>200.78399999999999</v>
      </c>
      <c r="FE16" s="9">
        <v>140.435</v>
      </c>
      <c r="FF16" s="9">
        <v>33.436999999999998</v>
      </c>
      <c r="FG16" s="9">
        <v>106.997</v>
      </c>
      <c r="FH16" s="9">
        <v>157.93</v>
      </c>
      <c r="FI16" s="9">
        <v>64.143000000000001</v>
      </c>
      <c r="FJ16" s="9">
        <v>93.786000000000001</v>
      </c>
      <c r="FK16" s="9">
        <v>582.52700000000004</v>
      </c>
      <c r="FL16" s="9">
        <v>343.88</v>
      </c>
      <c r="FM16" s="9">
        <v>238.64699999999999</v>
      </c>
      <c r="FN16" s="9">
        <v>253.38</v>
      </c>
      <c r="FO16" s="9">
        <v>180.547</v>
      </c>
      <c r="FP16" s="9">
        <v>72.832999999999998</v>
      </c>
      <c r="FQ16" s="9">
        <v>203.09299999999999</v>
      </c>
      <c r="FR16" s="9">
        <v>143.066</v>
      </c>
      <c r="FS16" s="9">
        <v>60.027000000000001</v>
      </c>
      <c r="FT16" s="9">
        <v>50.287999999999997</v>
      </c>
      <c r="FU16" s="9">
        <v>37.481000000000002</v>
      </c>
      <c r="FV16" s="9">
        <v>12.807</v>
      </c>
      <c r="FW16" s="9">
        <v>47.101999999999997</v>
      </c>
      <c r="FX16" s="9">
        <v>34.770000000000003</v>
      </c>
      <c r="FY16" s="9">
        <v>12.332000000000001</v>
      </c>
      <c r="FZ16" s="9">
        <v>3.1850000000000001</v>
      </c>
      <c r="GA16" s="9">
        <v>2.7109999999999999</v>
      </c>
      <c r="GB16" s="9">
        <v>0.47399999999999998</v>
      </c>
      <c r="GC16" s="9">
        <v>329.14699999999999</v>
      </c>
      <c r="GD16" s="9">
        <v>163.33199999999999</v>
      </c>
      <c r="GE16" s="9">
        <v>165.81399999999999</v>
      </c>
      <c r="GF16" s="9">
        <v>307.012</v>
      </c>
      <c r="GG16" s="9">
        <v>149.5</v>
      </c>
      <c r="GH16" s="9">
        <v>157.51300000000001</v>
      </c>
      <c r="GI16" s="9">
        <v>22.134</v>
      </c>
      <c r="GJ16" s="9">
        <v>13.833</v>
      </c>
      <c r="GK16" s="9">
        <v>8.3019999999999996</v>
      </c>
      <c r="GL16" s="9">
        <v>16.8</v>
      </c>
      <c r="GM16" s="9">
        <v>8.8870000000000005</v>
      </c>
      <c r="GN16" s="9">
        <v>7.9139999999999997</v>
      </c>
      <c r="GO16" s="9">
        <v>5.3339999999999996</v>
      </c>
      <c r="GP16" s="9">
        <v>4.9459999999999997</v>
      </c>
      <c r="GQ16" s="9">
        <v>0.38800000000000001</v>
      </c>
      <c r="GR16" s="9">
        <v>4028.6329999999998</v>
      </c>
      <c r="GS16" s="9">
        <v>2127.31</v>
      </c>
      <c r="GT16" s="9">
        <v>1901.3219999999999</v>
      </c>
      <c r="GU16" s="9">
        <v>2856.3</v>
      </c>
      <c r="GV16" s="9">
        <v>1746.19</v>
      </c>
      <c r="GW16" s="9">
        <v>1110.1110000000001</v>
      </c>
      <c r="GX16" s="9">
        <v>2436.8429999999998</v>
      </c>
      <c r="GY16" s="9">
        <v>1498.2639999999999</v>
      </c>
      <c r="GZ16" s="9">
        <v>938.57899999999995</v>
      </c>
      <c r="HA16" s="9">
        <v>419.45699999999999</v>
      </c>
      <c r="HB16" s="9">
        <v>247.92599999999999</v>
      </c>
      <c r="HC16" s="9">
        <v>171.53100000000001</v>
      </c>
      <c r="HD16" s="9">
        <v>379.82799999999997</v>
      </c>
      <c r="HE16" s="9">
        <v>217.33</v>
      </c>
      <c r="HF16" s="9">
        <v>162.49799999999999</v>
      </c>
      <c r="HG16" s="9">
        <v>39.628999999999998</v>
      </c>
      <c r="HH16" s="9">
        <v>30.596</v>
      </c>
      <c r="HI16" s="9">
        <v>9.0340000000000007</v>
      </c>
      <c r="HJ16" s="9">
        <v>1172.3320000000001</v>
      </c>
      <c r="HK16" s="9">
        <v>381.12</v>
      </c>
      <c r="HL16" s="9">
        <v>791.21199999999999</v>
      </c>
      <c r="HM16" s="9">
        <v>847.27</v>
      </c>
      <c r="HN16" s="9">
        <v>261.98599999999999</v>
      </c>
      <c r="HO16" s="9">
        <v>585.28399999999999</v>
      </c>
      <c r="HP16" s="9">
        <v>325.06200000000001</v>
      </c>
      <c r="HQ16" s="9">
        <v>119.13500000000001</v>
      </c>
      <c r="HR16" s="9">
        <v>205.928</v>
      </c>
      <c r="HS16" s="9">
        <v>145.59100000000001</v>
      </c>
      <c r="HT16" s="9">
        <v>39.795999999999999</v>
      </c>
      <c r="HU16" s="9">
        <v>105.795</v>
      </c>
      <c r="HV16" s="9">
        <v>179.47200000000001</v>
      </c>
      <c r="HW16" s="9">
        <v>79.337999999999994</v>
      </c>
      <c r="HX16" s="9">
        <v>100.133</v>
      </c>
      <c r="HY16" s="9">
        <v>3376.875</v>
      </c>
      <c r="HZ16" s="9">
        <v>1783.202</v>
      </c>
      <c r="IA16" s="9">
        <v>1593.674</v>
      </c>
      <c r="IB16" s="9">
        <v>2286.3229999999999</v>
      </c>
      <c r="IC16" s="9">
        <v>1441.4349999999999</v>
      </c>
      <c r="ID16" s="9">
        <v>844.88800000000003</v>
      </c>
      <c r="IE16" s="9">
        <v>1980.6369999999999</v>
      </c>
      <c r="IF16" s="9">
        <v>1268.0809999999999</v>
      </c>
      <c r="IG16" s="9">
        <v>712.55600000000004</v>
      </c>
      <c r="IH16" s="9">
        <v>305.68599999999998</v>
      </c>
      <c r="II16" s="9">
        <v>173.35499999999999</v>
      </c>
      <c r="IJ16" s="9">
        <v>132.33199999999999</v>
      </c>
      <c r="IK16" s="9">
        <v>285.21699999999998</v>
      </c>
      <c r="IL16" s="9">
        <v>156.49</v>
      </c>
      <c r="IM16" s="9">
        <v>128.727</v>
      </c>
      <c r="IN16" s="9">
        <v>20.469000000000001</v>
      </c>
      <c r="IO16" s="9">
        <v>16.864999999999998</v>
      </c>
      <c r="IP16" s="9">
        <v>3.605</v>
      </c>
      <c r="IQ16" s="9">
        <v>1090.5519999999999</v>
      </c>
    </row>
    <row r="17" spans="1:251">
      <c r="A17" s="10">
        <v>44228</v>
      </c>
      <c r="B17" s="9">
        <v>12659.332</v>
      </c>
      <c r="C17" s="9">
        <v>6626.9319999999998</v>
      </c>
      <c r="D17" s="9">
        <v>6032.4</v>
      </c>
      <c r="E17" s="9">
        <v>8693.0490000000009</v>
      </c>
      <c r="F17" s="9">
        <v>5368.0280000000002</v>
      </c>
      <c r="G17" s="9">
        <v>3325.02</v>
      </c>
      <c r="H17" s="9">
        <v>7475.0950000000003</v>
      </c>
      <c r="I17" s="9">
        <v>4637.5159999999996</v>
      </c>
      <c r="J17" s="9">
        <v>2837.5790000000002</v>
      </c>
      <c r="K17" s="9">
        <v>1217.953</v>
      </c>
      <c r="L17" s="9">
        <v>730.51199999999994</v>
      </c>
      <c r="M17" s="9">
        <v>487.44200000000001</v>
      </c>
      <c r="N17" s="9">
        <v>1074.799</v>
      </c>
      <c r="O17" s="9">
        <v>631.16099999999994</v>
      </c>
      <c r="P17" s="9">
        <v>443.63799999999998</v>
      </c>
      <c r="Q17" s="9">
        <v>143.155</v>
      </c>
      <c r="R17" s="9">
        <v>99.350999999999999</v>
      </c>
      <c r="S17" s="9">
        <v>43.804000000000002</v>
      </c>
      <c r="T17" s="9">
        <v>3966.2840000000001</v>
      </c>
      <c r="U17" s="9">
        <v>1258.904</v>
      </c>
      <c r="V17" s="9">
        <v>2707.38</v>
      </c>
      <c r="W17" s="9">
        <v>3013.4630000000002</v>
      </c>
      <c r="X17" s="9">
        <v>875.77099999999996</v>
      </c>
      <c r="Y17" s="9">
        <v>2137.692</v>
      </c>
      <c r="Z17" s="9">
        <v>952.82100000000003</v>
      </c>
      <c r="AA17" s="9">
        <v>383.13200000000001</v>
      </c>
      <c r="AB17" s="9">
        <v>569.68799999999999</v>
      </c>
      <c r="AC17" s="9">
        <v>446.53500000000003</v>
      </c>
      <c r="AD17" s="9">
        <v>132.83000000000001</v>
      </c>
      <c r="AE17" s="9">
        <v>313.70499999999998</v>
      </c>
      <c r="AF17" s="9">
        <v>506.286</v>
      </c>
      <c r="AG17" s="9">
        <v>250.303</v>
      </c>
      <c r="AH17" s="9">
        <v>255.983</v>
      </c>
      <c r="AI17" s="9">
        <v>12025.046</v>
      </c>
      <c r="AJ17" s="9">
        <v>6240.7089999999998</v>
      </c>
      <c r="AK17" s="9">
        <v>5784.3379999999997</v>
      </c>
      <c r="AL17" s="9">
        <v>8403.7250000000004</v>
      </c>
      <c r="AM17" s="9">
        <v>5154.3140000000003</v>
      </c>
      <c r="AN17" s="9">
        <v>3249.4119999999998</v>
      </c>
      <c r="AO17" s="9">
        <v>7235.9690000000001</v>
      </c>
      <c r="AP17" s="9">
        <v>4459.99</v>
      </c>
      <c r="AQ17" s="9">
        <v>2775.9789999999998</v>
      </c>
      <c r="AR17" s="9">
        <v>1167.7560000000001</v>
      </c>
      <c r="AS17" s="9">
        <v>694.32399999999996</v>
      </c>
      <c r="AT17" s="9">
        <v>473.43299999999999</v>
      </c>
      <c r="AU17" s="9">
        <v>1031.2270000000001</v>
      </c>
      <c r="AV17" s="9">
        <v>600.46600000000001</v>
      </c>
      <c r="AW17" s="9">
        <v>430.76100000000002</v>
      </c>
      <c r="AX17" s="9">
        <v>136.529</v>
      </c>
      <c r="AY17" s="9">
        <v>93.858000000000004</v>
      </c>
      <c r="AZ17" s="9">
        <v>42.670999999999999</v>
      </c>
      <c r="BA17" s="9">
        <v>3621.3209999999999</v>
      </c>
      <c r="BB17" s="9">
        <v>1086.395</v>
      </c>
      <c r="BC17" s="9">
        <v>2534.9259999999999</v>
      </c>
      <c r="BD17" s="9">
        <v>2702.0709999999999</v>
      </c>
      <c r="BE17" s="9">
        <v>719.81299999999999</v>
      </c>
      <c r="BF17" s="9">
        <v>1982.259</v>
      </c>
      <c r="BG17" s="9">
        <v>919.25</v>
      </c>
      <c r="BH17" s="9">
        <v>366.58199999999999</v>
      </c>
      <c r="BI17" s="9">
        <v>552.66700000000003</v>
      </c>
      <c r="BJ17" s="9">
        <v>423.71100000000001</v>
      </c>
      <c r="BK17" s="9">
        <v>122.932</v>
      </c>
      <c r="BL17" s="9">
        <v>300.779</v>
      </c>
      <c r="BM17" s="9">
        <v>495.53800000000001</v>
      </c>
      <c r="BN17" s="9">
        <v>243.65</v>
      </c>
      <c r="BO17" s="9">
        <v>251.88800000000001</v>
      </c>
      <c r="BP17" s="9">
        <v>1805.675</v>
      </c>
      <c r="BQ17" s="9">
        <v>898.42899999999997</v>
      </c>
      <c r="BR17" s="9">
        <v>907.24599999999998</v>
      </c>
      <c r="BS17" s="9">
        <v>800.476</v>
      </c>
      <c r="BT17" s="9">
        <v>465.214</v>
      </c>
      <c r="BU17" s="9">
        <v>335.26100000000002</v>
      </c>
      <c r="BV17" s="9">
        <v>691.745</v>
      </c>
      <c r="BW17" s="9">
        <v>403.81599999999997</v>
      </c>
      <c r="BX17" s="9">
        <v>287.92899999999997</v>
      </c>
      <c r="BY17" s="9">
        <v>108.73099999999999</v>
      </c>
      <c r="BZ17" s="9">
        <v>61.398000000000003</v>
      </c>
      <c r="CA17" s="9">
        <v>47.332999999999998</v>
      </c>
      <c r="CB17" s="9">
        <v>96.119</v>
      </c>
      <c r="CC17" s="9">
        <v>52.554000000000002</v>
      </c>
      <c r="CD17" s="9">
        <v>43.564999999999998</v>
      </c>
      <c r="CE17" s="9">
        <v>12.612</v>
      </c>
      <c r="CF17" s="9">
        <v>8.8439999999999994</v>
      </c>
      <c r="CG17" s="9">
        <v>3.7669999999999999</v>
      </c>
      <c r="CH17" s="9">
        <v>1005.2</v>
      </c>
      <c r="CI17" s="9">
        <v>433.21499999999997</v>
      </c>
      <c r="CJ17" s="9">
        <v>571.98500000000001</v>
      </c>
      <c r="CK17" s="9">
        <v>688.40200000000004</v>
      </c>
      <c r="CL17" s="9">
        <v>289.36399999999998</v>
      </c>
      <c r="CM17" s="9">
        <v>399.03699999999998</v>
      </c>
      <c r="CN17" s="9">
        <v>316.798</v>
      </c>
      <c r="CO17" s="9">
        <v>143.851</v>
      </c>
      <c r="CP17" s="9">
        <v>172.947</v>
      </c>
      <c r="CQ17" s="9">
        <v>178.06200000000001</v>
      </c>
      <c r="CR17" s="9">
        <v>72.3</v>
      </c>
      <c r="CS17" s="9">
        <v>105.76300000000001</v>
      </c>
      <c r="CT17" s="9">
        <v>138.73599999999999</v>
      </c>
      <c r="CU17" s="9">
        <v>71.551000000000002</v>
      </c>
      <c r="CV17" s="9">
        <v>67.183999999999997</v>
      </c>
      <c r="CW17" s="9">
        <v>5741.0720000000001</v>
      </c>
      <c r="CX17" s="9">
        <v>3020.75</v>
      </c>
      <c r="CY17" s="9">
        <v>2720.3220000000001</v>
      </c>
      <c r="CZ17" s="9">
        <v>4335.1760000000004</v>
      </c>
      <c r="DA17" s="9">
        <v>2677.36</v>
      </c>
      <c r="DB17" s="9">
        <v>1657.816</v>
      </c>
      <c r="DC17" s="9">
        <v>3759.99</v>
      </c>
      <c r="DD17" s="9">
        <v>2344.8809999999999</v>
      </c>
      <c r="DE17" s="9">
        <v>1415.1089999999999</v>
      </c>
      <c r="DF17" s="9">
        <v>575.18600000000004</v>
      </c>
      <c r="DG17" s="9">
        <v>332.47899999999998</v>
      </c>
      <c r="DH17" s="9">
        <v>242.70699999999999</v>
      </c>
      <c r="DI17" s="9">
        <v>510.56900000000002</v>
      </c>
      <c r="DJ17" s="9">
        <v>288.654</v>
      </c>
      <c r="DK17" s="9">
        <v>221.91499999999999</v>
      </c>
      <c r="DL17" s="9">
        <v>64.617000000000004</v>
      </c>
      <c r="DM17" s="9">
        <v>43.825000000000003</v>
      </c>
      <c r="DN17" s="9">
        <v>20.792000000000002</v>
      </c>
      <c r="DO17" s="9">
        <v>1405.896</v>
      </c>
      <c r="DP17" s="9">
        <v>343.39</v>
      </c>
      <c r="DQ17" s="9">
        <v>1062.5060000000001</v>
      </c>
      <c r="DR17" s="9">
        <v>1058.809</v>
      </c>
      <c r="DS17" s="9">
        <v>216.59</v>
      </c>
      <c r="DT17" s="9">
        <v>842.21900000000005</v>
      </c>
      <c r="DU17" s="9">
        <v>347.08699999999999</v>
      </c>
      <c r="DV17" s="9">
        <v>126.8</v>
      </c>
      <c r="DW17" s="9">
        <v>220.28700000000001</v>
      </c>
      <c r="DX17" s="9">
        <v>130.923</v>
      </c>
      <c r="DY17" s="9">
        <v>23.515000000000001</v>
      </c>
      <c r="DZ17" s="9">
        <v>107.408</v>
      </c>
      <c r="EA17" s="9">
        <v>216.16399999999999</v>
      </c>
      <c r="EB17" s="9">
        <v>103.285</v>
      </c>
      <c r="EC17" s="9">
        <v>112.879</v>
      </c>
      <c r="ED17" s="9">
        <v>4478.299</v>
      </c>
      <c r="EE17" s="9">
        <v>2321.529</v>
      </c>
      <c r="EF17" s="9">
        <v>2156.77</v>
      </c>
      <c r="EG17" s="9">
        <v>3268.0740000000001</v>
      </c>
      <c r="EH17" s="9">
        <v>2011.739</v>
      </c>
      <c r="EI17" s="9">
        <v>1256.3340000000001</v>
      </c>
      <c r="EJ17" s="9">
        <v>2784.2339999999999</v>
      </c>
      <c r="EK17" s="9">
        <v>1711.2929999999999</v>
      </c>
      <c r="EL17" s="9">
        <v>1072.941</v>
      </c>
      <c r="EM17" s="9">
        <v>483.84</v>
      </c>
      <c r="EN17" s="9">
        <v>300.447</v>
      </c>
      <c r="EO17" s="9">
        <v>183.393</v>
      </c>
      <c r="EP17" s="9">
        <v>424.53899999999999</v>
      </c>
      <c r="EQ17" s="9">
        <v>259.25799999999998</v>
      </c>
      <c r="ER17" s="9">
        <v>165.28100000000001</v>
      </c>
      <c r="ES17" s="9">
        <v>59.301000000000002</v>
      </c>
      <c r="ET17" s="9">
        <v>41.188000000000002</v>
      </c>
      <c r="EU17" s="9">
        <v>18.111999999999998</v>
      </c>
      <c r="EV17" s="9">
        <v>1210.2260000000001</v>
      </c>
      <c r="EW17" s="9">
        <v>309.79000000000002</v>
      </c>
      <c r="EX17" s="9">
        <v>900.43600000000004</v>
      </c>
      <c r="EY17" s="9">
        <v>954.86099999999999</v>
      </c>
      <c r="EZ17" s="9">
        <v>213.858</v>
      </c>
      <c r="FA17" s="9">
        <v>741.00300000000004</v>
      </c>
      <c r="FB17" s="9">
        <v>255.36500000000001</v>
      </c>
      <c r="FC17" s="9">
        <v>95.930999999999997</v>
      </c>
      <c r="FD17" s="9">
        <v>159.43299999999999</v>
      </c>
      <c r="FE17" s="9">
        <v>114.726</v>
      </c>
      <c r="FF17" s="9">
        <v>27.117000000000001</v>
      </c>
      <c r="FG17" s="9">
        <v>87.608999999999995</v>
      </c>
      <c r="FH17" s="9">
        <v>140.63800000000001</v>
      </c>
      <c r="FI17" s="9">
        <v>68.813999999999993</v>
      </c>
      <c r="FJ17" s="9">
        <v>71.823999999999998</v>
      </c>
      <c r="FK17" s="9">
        <v>634.28599999999994</v>
      </c>
      <c r="FL17" s="9">
        <v>386.22300000000001</v>
      </c>
      <c r="FM17" s="9">
        <v>248.06200000000001</v>
      </c>
      <c r="FN17" s="9">
        <v>289.32299999999998</v>
      </c>
      <c r="FO17" s="9">
        <v>213.714</v>
      </c>
      <c r="FP17" s="9">
        <v>75.608999999999995</v>
      </c>
      <c r="FQ17" s="9">
        <v>239.126</v>
      </c>
      <c r="FR17" s="9">
        <v>177.52600000000001</v>
      </c>
      <c r="FS17" s="9">
        <v>61.6</v>
      </c>
      <c r="FT17" s="9">
        <v>50.197000000000003</v>
      </c>
      <c r="FU17" s="9">
        <v>36.188000000000002</v>
      </c>
      <c r="FV17" s="9">
        <v>14.009</v>
      </c>
      <c r="FW17" s="9">
        <v>43.572000000000003</v>
      </c>
      <c r="FX17" s="9">
        <v>30.695</v>
      </c>
      <c r="FY17" s="9">
        <v>12.877000000000001</v>
      </c>
      <c r="FZ17" s="9">
        <v>6.6260000000000003</v>
      </c>
      <c r="GA17" s="9">
        <v>5.4930000000000003</v>
      </c>
      <c r="GB17" s="9">
        <v>1.133</v>
      </c>
      <c r="GC17" s="9">
        <v>344.96199999999999</v>
      </c>
      <c r="GD17" s="9">
        <v>172.50899999999999</v>
      </c>
      <c r="GE17" s="9">
        <v>172.45400000000001</v>
      </c>
      <c r="GF17" s="9">
        <v>311.39100000000002</v>
      </c>
      <c r="GG17" s="9">
        <v>155.959</v>
      </c>
      <c r="GH17" s="9">
        <v>155.43299999999999</v>
      </c>
      <c r="GI17" s="9">
        <v>33.570999999999998</v>
      </c>
      <c r="GJ17" s="9">
        <v>16.55</v>
      </c>
      <c r="GK17" s="9">
        <v>17.021000000000001</v>
      </c>
      <c r="GL17" s="9">
        <v>22.824000000000002</v>
      </c>
      <c r="GM17" s="9">
        <v>9.8979999999999997</v>
      </c>
      <c r="GN17" s="9">
        <v>12.926</v>
      </c>
      <c r="GO17" s="9">
        <v>10.747</v>
      </c>
      <c r="GP17" s="9">
        <v>6.6520000000000001</v>
      </c>
      <c r="GQ17" s="9">
        <v>4.0949999999999998</v>
      </c>
      <c r="GR17" s="9">
        <v>4014.1509999999998</v>
      </c>
      <c r="GS17" s="9">
        <v>2107.7199999999998</v>
      </c>
      <c r="GT17" s="9">
        <v>1906.431</v>
      </c>
      <c r="GU17" s="9">
        <v>2808.9659999999999</v>
      </c>
      <c r="GV17" s="9">
        <v>1704.107</v>
      </c>
      <c r="GW17" s="9">
        <v>1104.8579999999999</v>
      </c>
      <c r="GX17" s="9">
        <v>2447.3960000000002</v>
      </c>
      <c r="GY17" s="9">
        <v>1479.9970000000001</v>
      </c>
      <c r="GZ17" s="9">
        <v>967.399</v>
      </c>
      <c r="HA17" s="9">
        <v>361.57</v>
      </c>
      <c r="HB17" s="9">
        <v>224.11</v>
      </c>
      <c r="HC17" s="9">
        <v>137.459</v>
      </c>
      <c r="HD17" s="9">
        <v>318.40100000000001</v>
      </c>
      <c r="HE17" s="9">
        <v>190.07300000000001</v>
      </c>
      <c r="HF17" s="9">
        <v>128.32900000000001</v>
      </c>
      <c r="HG17" s="9">
        <v>43.167999999999999</v>
      </c>
      <c r="HH17" s="9">
        <v>34.036999999999999</v>
      </c>
      <c r="HI17" s="9">
        <v>9.1310000000000002</v>
      </c>
      <c r="HJ17" s="9">
        <v>1205.1849999999999</v>
      </c>
      <c r="HK17" s="9">
        <v>403.61200000000002</v>
      </c>
      <c r="HL17" s="9">
        <v>801.57299999999998</v>
      </c>
      <c r="HM17" s="9">
        <v>913.06399999999996</v>
      </c>
      <c r="HN17" s="9">
        <v>281.19400000000002</v>
      </c>
      <c r="HO17" s="9">
        <v>631.87</v>
      </c>
      <c r="HP17" s="9">
        <v>292.12200000000001</v>
      </c>
      <c r="HQ17" s="9">
        <v>122.419</v>
      </c>
      <c r="HR17" s="9">
        <v>169.703</v>
      </c>
      <c r="HS17" s="9">
        <v>135.31700000000001</v>
      </c>
      <c r="HT17" s="9">
        <v>39.533000000000001</v>
      </c>
      <c r="HU17" s="9">
        <v>95.784999999999997</v>
      </c>
      <c r="HV17" s="9">
        <v>156.804</v>
      </c>
      <c r="HW17" s="9">
        <v>82.885999999999996</v>
      </c>
      <c r="HX17" s="9">
        <v>73.918000000000006</v>
      </c>
      <c r="HY17" s="9">
        <v>3307.5279999999998</v>
      </c>
      <c r="HZ17" s="9">
        <v>1745.588</v>
      </c>
      <c r="IA17" s="9">
        <v>1561.94</v>
      </c>
      <c r="IB17" s="9">
        <v>2267.2289999999998</v>
      </c>
      <c r="IC17" s="9">
        <v>1411.0160000000001</v>
      </c>
      <c r="ID17" s="9">
        <v>856.21299999999997</v>
      </c>
      <c r="IE17" s="9">
        <v>1956.0940000000001</v>
      </c>
      <c r="IF17" s="9">
        <v>1225.124</v>
      </c>
      <c r="IG17" s="9">
        <v>730.97</v>
      </c>
      <c r="IH17" s="9">
        <v>311.13499999999999</v>
      </c>
      <c r="II17" s="9">
        <v>185.892</v>
      </c>
      <c r="IJ17" s="9">
        <v>125.24299999999999</v>
      </c>
      <c r="IK17" s="9">
        <v>260.11399999999998</v>
      </c>
      <c r="IL17" s="9">
        <v>153.22</v>
      </c>
      <c r="IM17" s="9">
        <v>106.89400000000001</v>
      </c>
      <c r="IN17" s="9">
        <v>51.021000000000001</v>
      </c>
      <c r="IO17" s="9">
        <v>32.671999999999997</v>
      </c>
      <c r="IP17" s="9">
        <v>18.349</v>
      </c>
      <c r="IQ17" s="9">
        <v>1040.299</v>
      </c>
    </row>
    <row r="18" spans="1:251">
      <c r="A18" s="10">
        <v>44593</v>
      </c>
      <c r="B18" s="9">
        <v>13135.263999999999</v>
      </c>
      <c r="C18" s="9">
        <v>6846.6850000000004</v>
      </c>
      <c r="D18" s="9">
        <v>6288.5789999999997</v>
      </c>
      <c r="E18" s="9">
        <v>9120.48</v>
      </c>
      <c r="F18" s="9">
        <v>5602.4669999999996</v>
      </c>
      <c r="G18" s="9">
        <v>3518.0140000000001</v>
      </c>
      <c r="H18" s="9">
        <v>7779.9219999999996</v>
      </c>
      <c r="I18" s="9">
        <v>4810.3059999999996</v>
      </c>
      <c r="J18" s="9">
        <v>2969.6149999999998</v>
      </c>
      <c r="K18" s="9">
        <v>1340.559</v>
      </c>
      <c r="L18" s="9">
        <v>792.16099999999994</v>
      </c>
      <c r="M18" s="9">
        <v>548.39800000000002</v>
      </c>
      <c r="N18" s="9">
        <v>1244.6300000000001</v>
      </c>
      <c r="O18" s="9">
        <v>726.06299999999999</v>
      </c>
      <c r="P18" s="9">
        <v>518.56700000000001</v>
      </c>
      <c r="Q18" s="9">
        <v>95.929000000000002</v>
      </c>
      <c r="R18" s="9">
        <v>66.097999999999999</v>
      </c>
      <c r="S18" s="9">
        <v>29.831</v>
      </c>
      <c r="T18" s="9">
        <v>4014.7829999999999</v>
      </c>
      <c r="U18" s="9">
        <v>1244.2180000000001</v>
      </c>
      <c r="V18" s="9">
        <v>2770.5659999999998</v>
      </c>
      <c r="W18" s="9">
        <v>3228.1080000000002</v>
      </c>
      <c r="X18" s="9">
        <v>929.17399999999998</v>
      </c>
      <c r="Y18" s="9">
        <v>2298.9349999999999</v>
      </c>
      <c r="Z18" s="9">
        <v>786.67499999999995</v>
      </c>
      <c r="AA18" s="9">
        <v>315.04399999999998</v>
      </c>
      <c r="AB18" s="9">
        <v>471.63099999999997</v>
      </c>
      <c r="AC18" s="9">
        <v>414.32299999999998</v>
      </c>
      <c r="AD18" s="9">
        <v>134.35499999999999</v>
      </c>
      <c r="AE18" s="9">
        <v>279.96800000000002</v>
      </c>
      <c r="AF18" s="9">
        <v>372.35199999999998</v>
      </c>
      <c r="AG18" s="9">
        <v>180.68799999999999</v>
      </c>
      <c r="AH18" s="9">
        <v>191.66300000000001</v>
      </c>
      <c r="AI18" s="9">
        <v>12506.089</v>
      </c>
      <c r="AJ18" s="9">
        <v>6467.1530000000002</v>
      </c>
      <c r="AK18" s="9">
        <v>6038.9359999999997</v>
      </c>
      <c r="AL18" s="9">
        <v>8840.2739999999994</v>
      </c>
      <c r="AM18" s="9">
        <v>5404.9690000000001</v>
      </c>
      <c r="AN18" s="9">
        <v>3435.3049999999998</v>
      </c>
      <c r="AO18" s="9">
        <v>7546.1040000000003</v>
      </c>
      <c r="AP18" s="9">
        <v>4644.0680000000002</v>
      </c>
      <c r="AQ18" s="9">
        <v>2902.0360000000001</v>
      </c>
      <c r="AR18" s="9">
        <v>1294.1690000000001</v>
      </c>
      <c r="AS18" s="9">
        <v>760.90099999999995</v>
      </c>
      <c r="AT18" s="9">
        <v>533.26900000000001</v>
      </c>
      <c r="AU18" s="9">
        <v>1204.5340000000001</v>
      </c>
      <c r="AV18" s="9">
        <v>699.27300000000002</v>
      </c>
      <c r="AW18" s="9">
        <v>505.26100000000002</v>
      </c>
      <c r="AX18" s="9">
        <v>89.635000000000005</v>
      </c>
      <c r="AY18" s="9">
        <v>61.627000000000002</v>
      </c>
      <c r="AZ18" s="9">
        <v>28.007999999999999</v>
      </c>
      <c r="BA18" s="9">
        <v>3665.8150000000001</v>
      </c>
      <c r="BB18" s="9">
        <v>1062.1849999999999</v>
      </c>
      <c r="BC18" s="9">
        <v>2603.63</v>
      </c>
      <c r="BD18" s="9">
        <v>2894.7280000000001</v>
      </c>
      <c r="BE18" s="9">
        <v>756.15899999999999</v>
      </c>
      <c r="BF18" s="9">
        <v>2138.5680000000002</v>
      </c>
      <c r="BG18" s="9">
        <v>771.08699999999999</v>
      </c>
      <c r="BH18" s="9">
        <v>306.02499999999998</v>
      </c>
      <c r="BI18" s="9">
        <v>465.06200000000001</v>
      </c>
      <c r="BJ18" s="9">
        <v>402.05799999999999</v>
      </c>
      <c r="BK18" s="9">
        <v>128.15600000000001</v>
      </c>
      <c r="BL18" s="9">
        <v>273.90199999999999</v>
      </c>
      <c r="BM18" s="9">
        <v>369.029</v>
      </c>
      <c r="BN18" s="9">
        <v>177.869</v>
      </c>
      <c r="BO18" s="9">
        <v>191.16</v>
      </c>
      <c r="BP18" s="9">
        <v>1953.1959999999999</v>
      </c>
      <c r="BQ18" s="9">
        <v>981.63300000000004</v>
      </c>
      <c r="BR18" s="9">
        <v>971.56200000000001</v>
      </c>
      <c r="BS18" s="9">
        <v>927.39</v>
      </c>
      <c r="BT18" s="9">
        <v>548.19799999999998</v>
      </c>
      <c r="BU18" s="9">
        <v>379.19200000000001</v>
      </c>
      <c r="BV18" s="9">
        <v>826.34299999999996</v>
      </c>
      <c r="BW18" s="9">
        <v>487.774</v>
      </c>
      <c r="BX18" s="9">
        <v>338.56900000000002</v>
      </c>
      <c r="BY18" s="9">
        <v>101.048</v>
      </c>
      <c r="BZ18" s="9">
        <v>60.423999999999999</v>
      </c>
      <c r="CA18" s="9">
        <v>40.622999999999998</v>
      </c>
      <c r="CB18" s="9">
        <v>94.132000000000005</v>
      </c>
      <c r="CC18" s="9">
        <v>55.918999999999997</v>
      </c>
      <c r="CD18" s="9">
        <v>38.213000000000001</v>
      </c>
      <c r="CE18" s="9">
        <v>6.9160000000000004</v>
      </c>
      <c r="CF18" s="9">
        <v>4.5060000000000002</v>
      </c>
      <c r="CG18" s="9">
        <v>2.41</v>
      </c>
      <c r="CH18" s="9">
        <v>1025.806</v>
      </c>
      <c r="CI18" s="9">
        <v>433.435</v>
      </c>
      <c r="CJ18" s="9">
        <v>592.37</v>
      </c>
      <c r="CK18" s="9">
        <v>738.48900000000003</v>
      </c>
      <c r="CL18" s="9">
        <v>302.714</v>
      </c>
      <c r="CM18" s="9">
        <v>435.77499999999998</v>
      </c>
      <c r="CN18" s="9">
        <v>287.31700000000001</v>
      </c>
      <c r="CO18" s="9">
        <v>130.72200000000001</v>
      </c>
      <c r="CP18" s="9">
        <v>156.595</v>
      </c>
      <c r="CQ18" s="9">
        <v>176.93600000000001</v>
      </c>
      <c r="CR18" s="9">
        <v>70.293999999999997</v>
      </c>
      <c r="CS18" s="9">
        <v>106.643</v>
      </c>
      <c r="CT18" s="9">
        <v>110.38</v>
      </c>
      <c r="CU18" s="9">
        <v>60.427999999999997</v>
      </c>
      <c r="CV18" s="9">
        <v>49.951999999999998</v>
      </c>
      <c r="CW18" s="9">
        <v>5898.6369999999997</v>
      </c>
      <c r="CX18" s="9">
        <v>3071.4940000000001</v>
      </c>
      <c r="CY18" s="9">
        <v>2827.1439999999998</v>
      </c>
      <c r="CZ18" s="9">
        <v>4521.0839999999998</v>
      </c>
      <c r="DA18" s="9">
        <v>2747.5509999999999</v>
      </c>
      <c r="DB18" s="9">
        <v>1773.5329999999999</v>
      </c>
      <c r="DC18" s="9">
        <v>3838.6959999999999</v>
      </c>
      <c r="DD18" s="9">
        <v>2366.0940000000001</v>
      </c>
      <c r="DE18" s="9">
        <v>1472.6020000000001</v>
      </c>
      <c r="DF18" s="9">
        <v>682.38800000000003</v>
      </c>
      <c r="DG18" s="9">
        <v>381.45699999999999</v>
      </c>
      <c r="DH18" s="9">
        <v>300.93099999999998</v>
      </c>
      <c r="DI18" s="9">
        <v>644.64599999999996</v>
      </c>
      <c r="DJ18" s="9">
        <v>354.35</v>
      </c>
      <c r="DK18" s="9">
        <v>290.29599999999999</v>
      </c>
      <c r="DL18" s="9">
        <v>37.743000000000002</v>
      </c>
      <c r="DM18" s="9">
        <v>27.106999999999999</v>
      </c>
      <c r="DN18" s="9">
        <v>10.635999999999999</v>
      </c>
      <c r="DO18" s="9">
        <v>1377.5530000000001</v>
      </c>
      <c r="DP18" s="9">
        <v>323.94200000000001</v>
      </c>
      <c r="DQ18" s="9">
        <v>1053.6110000000001</v>
      </c>
      <c r="DR18" s="9">
        <v>1090.336</v>
      </c>
      <c r="DS18" s="9">
        <v>216.94300000000001</v>
      </c>
      <c r="DT18" s="9">
        <v>873.39300000000003</v>
      </c>
      <c r="DU18" s="9">
        <v>287.21699999999998</v>
      </c>
      <c r="DV18" s="9">
        <v>106.999</v>
      </c>
      <c r="DW18" s="9">
        <v>180.21799999999999</v>
      </c>
      <c r="DX18" s="9">
        <v>116.919</v>
      </c>
      <c r="DY18" s="9">
        <v>28.271999999999998</v>
      </c>
      <c r="DZ18" s="9">
        <v>88.646000000000001</v>
      </c>
      <c r="EA18" s="9">
        <v>170.298</v>
      </c>
      <c r="EB18" s="9">
        <v>78.727000000000004</v>
      </c>
      <c r="EC18" s="9">
        <v>91.570999999999998</v>
      </c>
      <c r="ED18" s="9">
        <v>4654.2560000000003</v>
      </c>
      <c r="EE18" s="9">
        <v>2414.0259999999998</v>
      </c>
      <c r="EF18" s="9">
        <v>2240.23</v>
      </c>
      <c r="EG18" s="9">
        <v>3391.799</v>
      </c>
      <c r="EH18" s="9">
        <v>2109.2190000000001</v>
      </c>
      <c r="EI18" s="9">
        <v>1282.58</v>
      </c>
      <c r="EJ18" s="9">
        <v>2881.0659999999998</v>
      </c>
      <c r="EK18" s="9">
        <v>1790.2</v>
      </c>
      <c r="EL18" s="9">
        <v>1090.866</v>
      </c>
      <c r="EM18" s="9">
        <v>510.733</v>
      </c>
      <c r="EN18" s="9">
        <v>319.01900000000001</v>
      </c>
      <c r="EO18" s="9">
        <v>191.714</v>
      </c>
      <c r="EP18" s="9">
        <v>465.75700000000001</v>
      </c>
      <c r="EQ18" s="9">
        <v>289.00400000000002</v>
      </c>
      <c r="ER18" s="9">
        <v>176.75200000000001</v>
      </c>
      <c r="ES18" s="9">
        <v>44.976999999999997</v>
      </c>
      <c r="ET18" s="9">
        <v>30.015000000000001</v>
      </c>
      <c r="EU18" s="9">
        <v>14.962</v>
      </c>
      <c r="EV18" s="9">
        <v>1262.4570000000001</v>
      </c>
      <c r="EW18" s="9">
        <v>304.80700000000002</v>
      </c>
      <c r="EX18" s="9">
        <v>957.65</v>
      </c>
      <c r="EY18" s="9">
        <v>1065.903</v>
      </c>
      <c r="EZ18" s="9">
        <v>236.50200000000001</v>
      </c>
      <c r="FA18" s="9">
        <v>829.40099999999995</v>
      </c>
      <c r="FB18" s="9">
        <v>196.554</v>
      </c>
      <c r="FC18" s="9">
        <v>68.305000000000007</v>
      </c>
      <c r="FD18" s="9">
        <v>128.249</v>
      </c>
      <c r="FE18" s="9">
        <v>108.203</v>
      </c>
      <c r="FF18" s="9">
        <v>29.59</v>
      </c>
      <c r="FG18" s="9">
        <v>78.613</v>
      </c>
      <c r="FH18" s="9">
        <v>88.350999999999999</v>
      </c>
      <c r="FI18" s="9">
        <v>38.715000000000003</v>
      </c>
      <c r="FJ18" s="9">
        <v>49.636000000000003</v>
      </c>
      <c r="FK18" s="9">
        <v>629.17499999999995</v>
      </c>
      <c r="FL18" s="9">
        <v>379.53100000000001</v>
      </c>
      <c r="FM18" s="9">
        <v>249.64400000000001</v>
      </c>
      <c r="FN18" s="9">
        <v>280.20699999999999</v>
      </c>
      <c r="FO18" s="9">
        <v>197.49799999999999</v>
      </c>
      <c r="FP18" s="9">
        <v>82.707999999999998</v>
      </c>
      <c r="FQ18" s="9">
        <v>233.81700000000001</v>
      </c>
      <c r="FR18" s="9">
        <v>166.238</v>
      </c>
      <c r="FS18" s="9">
        <v>67.578999999999994</v>
      </c>
      <c r="FT18" s="9">
        <v>46.39</v>
      </c>
      <c r="FU18" s="9">
        <v>31.26</v>
      </c>
      <c r="FV18" s="9">
        <v>15.13</v>
      </c>
      <c r="FW18" s="9">
        <v>40.095999999999997</v>
      </c>
      <c r="FX18" s="9">
        <v>26.789000000000001</v>
      </c>
      <c r="FY18" s="9">
        <v>13.307</v>
      </c>
      <c r="FZ18" s="9">
        <v>6.2939999999999996</v>
      </c>
      <c r="GA18" s="9">
        <v>4.4710000000000001</v>
      </c>
      <c r="GB18" s="9">
        <v>1.823</v>
      </c>
      <c r="GC18" s="9">
        <v>348.96800000000002</v>
      </c>
      <c r="GD18" s="9">
        <v>182.03299999999999</v>
      </c>
      <c r="GE18" s="9">
        <v>166.935</v>
      </c>
      <c r="GF18" s="9">
        <v>333.38099999999997</v>
      </c>
      <c r="GG18" s="9">
        <v>173.01499999999999</v>
      </c>
      <c r="GH18" s="9">
        <v>160.36600000000001</v>
      </c>
      <c r="GI18" s="9">
        <v>15.587</v>
      </c>
      <c r="GJ18" s="9">
        <v>9.0180000000000007</v>
      </c>
      <c r="GK18" s="9">
        <v>6.569</v>
      </c>
      <c r="GL18" s="9">
        <v>12.265000000000001</v>
      </c>
      <c r="GM18" s="9">
        <v>6.1989999999999998</v>
      </c>
      <c r="GN18" s="9">
        <v>6.0659999999999998</v>
      </c>
      <c r="GO18" s="9">
        <v>3.323</v>
      </c>
      <c r="GP18" s="9">
        <v>2.819</v>
      </c>
      <c r="GQ18" s="9">
        <v>0.503</v>
      </c>
      <c r="GR18" s="9">
        <v>4095.2730000000001</v>
      </c>
      <c r="GS18" s="9">
        <v>2141.1019999999999</v>
      </c>
      <c r="GT18" s="9">
        <v>1954.171</v>
      </c>
      <c r="GU18" s="9">
        <v>2894.933</v>
      </c>
      <c r="GV18" s="9">
        <v>1746.6679999999999</v>
      </c>
      <c r="GW18" s="9">
        <v>1148.2650000000001</v>
      </c>
      <c r="GX18" s="9">
        <v>2489.5659999999998</v>
      </c>
      <c r="GY18" s="9">
        <v>1513.4</v>
      </c>
      <c r="GZ18" s="9">
        <v>976.16600000000005</v>
      </c>
      <c r="HA18" s="9">
        <v>405.36799999999999</v>
      </c>
      <c r="HB18" s="9">
        <v>233.268</v>
      </c>
      <c r="HC18" s="9">
        <v>172.09899999999999</v>
      </c>
      <c r="HD18" s="9">
        <v>372.88</v>
      </c>
      <c r="HE18" s="9">
        <v>211.17500000000001</v>
      </c>
      <c r="HF18" s="9">
        <v>161.70599999999999</v>
      </c>
      <c r="HG18" s="9">
        <v>32.487000000000002</v>
      </c>
      <c r="HH18" s="9">
        <v>22.094000000000001</v>
      </c>
      <c r="HI18" s="9">
        <v>10.393000000000001</v>
      </c>
      <c r="HJ18" s="9">
        <v>1200.3389999999999</v>
      </c>
      <c r="HK18" s="9">
        <v>394.43400000000003</v>
      </c>
      <c r="HL18" s="9">
        <v>805.90499999999997</v>
      </c>
      <c r="HM18" s="9">
        <v>970.20600000000002</v>
      </c>
      <c r="HN18" s="9">
        <v>294.96600000000001</v>
      </c>
      <c r="HO18" s="9">
        <v>675.24</v>
      </c>
      <c r="HP18" s="9">
        <v>230.13300000000001</v>
      </c>
      <c r="HQ18" s="9">
        <v>99.468000000000004</v>
      </c>
      <c r="HR18" s="9">
        <v>130.66499999999999</v>
      </c>
      <c r="HS18" s="9">
        <v>118.569</v>
      </c>
      <c r="HT18" s="9">
        <v>38.404000000000003</v>
      </c>
      <c r="HU18" s="9">
        <v>80.165000000000006</v>
      </c>
      <c r="HV18" s="9">
        <v>111.56399999999999</v>
      </c>
      <c r="HW18" s="9">
        <v>61.064</v>
      </c>
      <c r="HX18" s="9">
        <v>50.500999999999998</v>
      </c>
      <c r="HY18" s="9">
        <v>3429.2739999999999</v>
      </c>
      <c r="HZ18" s="9">
        <v>1805.819</v>
      </c>
      <c r="IA18" s="9">
        <v>1623.4549999999999</v>
      </c>
      <c r="IB18" s="9">
        <v>2367.2289999999998</v>
      </c>
      <c r="IC18" s="9">
        <v>1466.4559999999999</v>
      </c>
      <c r="ID18" s="9">
        <v>900.77300000000002</v>
      </c>
      <c r="IE18" s="9">
        <v>2012.2629999999999</v>
      </c>
      <c r="IF18" s="9">
        <v>1256.596</v>
      </c>
      <c r="IG18" s="9">
        <v>755.66700000000003</v>
      </c>
      <c r="IH18" s="9">
        <v>354.96600000000001</v>
      </c>
      <c r="II18" s="9">
        <v>209.86</v>
      </c>
      <c r="IJ18" s="9">
        <v>145.10599999999999</v>
      </c>
      <c r="IK18" s="9">
        <v>328.89499999999998</v>
      </c>
      <c r="IL18" s="9">
        <v>190.66399999999999</v>
      </c>
      <c r="IM18" s="9">
        <v>138.23099999999999</v>
      </c>
      <c r="IN18" s="9">
        <v>26.071000000000002</v>
      </c>
      <c r="IO18" s="9">
        <v>19.196999999999999</v>
      </c>
      <c r="IP18" s="9">
        <v>6.875</v>
      </c>
      <c r="IQ18" s="9">
        <v>1062.0450000000001</v>
      </c>
    </row>
    <row r="19" spans="1:251">
      <c r="A19" s="10">
        <v>44958</v>
      </c>
      <c r="B19" s="9">
        <v>13646.01</v>
      </c>
      <c r="C19" s="9">
        <v>7117.5439999999999</v>
      </c>
      <c r="D19" s="9">
        <v>6528.4660000000003</v>
      </c>
      <c r="E19" s="9">
        <v>9590.0190000000002</v>
      </c>
      <c r="F19" s="9">
        <v>5822.2169999999996</v>
      </c>
      <c r="G19" s="9">
        <v>3767.8020000000001</v>
      </c>
      <c r="H19" s="9">
        <v>8286.8179999999993</v>
      </c>
      <c r="I19" s="9">
        <v>5085.9269999999997</v>
      </c>
      <c r="J19" s="9">
        <v>3200.89</v>
      </c>
      <c r="K19" s="9">
        <v>1303.201</v>
      </c>
      <c r="L19" s="9">
        <v>736.28899999999999</v>
      </c>
      <c r="M19" s="9">
        <v>566.91200000000003</v>
      </c>
      <c r="N19" s="9">
        <v>1241.346</v>
      </c>
      <c r="O19" s="9">
        <v>694.10400000000004</v>
      </c>
      <c r="P19" s="9">
        <v>547.24300000000005</v>
      </c>
      <c r="Q19" s="9">
        <v>61.854999999999997</v>
      </c>
      <c r="R19" s="9">
        <v>42.186</v>
      </c>
      <c r="S19" s="9">
        <v>19.669</v>
      </c>
      <c r="T19" s="9">
        <v>4055.991</v>
      </c>
      <c r="U19" s="9">
        <v>1295.327</v>
      </c>
      <c r="V19" s="9">
        <v>2760.6640000000002</v>
      </c>
      <c r="W19" s="9">
        <v>3253.29</v>
      </c>
      <c r="X19" s="9">
        <v>968.452</v>
      </c>
      <c r="Y19" s="9">
        <v>2284.8380000000002</v>
      </c>
      <c r="Z19" s="9">
        <v>802.70100000000002</v>
      </c>
      <c r="AA19" s="9">
        <v>326.875</v>
      </c>
      <c r="AB19" s="9">
        <v>475.82600000000002</v>
      </c>
      <c r="AC19" s="9">
        <v>446.64100000000002</v>
      </c>
      <c r="AD19" s="9">
        <v>161.50299999999999</v>
      </c>
      <c r="AE19" s="9">
        <v>285.13799999999998</v>
      </c>
      <c r="AF19" s="9">
        <v>356.06</v>
      </c>
      <c r="AG19" s="9">
        <v>165.37200000000001</v>
      </c>
      <c r="AH19" s="9">
        <v>190.68799999999999</v>
      </c>
      <c r="AI19" s="9">
        <v>12981.734</v>
      </c>
      <c r="AJ19" s="9">
        <v>6716.5290000000005</v>
      </c>
      <c r="AK19" s="9">
        <v>6265.2049999999999</v>
      </c>
      <c r="AL19" s="9">
        <v>9300.5429999999997</v>
      </c>
      <c r="AM19" s="9">
        <v>5611.9210000000003</v>
      </c>
      <c r="AN19" s="9">
        <v>3688.6219999999998</v>
      </c>
      <c r="AO19" s="9">
        <v>8043.1080000000002</v>
      </c>
      <c r="AP19" s="9">
        <v>4910.2370000000001</v>
      </c>
      <c r="AQ19" s="9">
        <v>3132.8710000000001</v>
      </c>
      <c r="AR19" s="9">
        <v>1257.4349999999999</v>
      </c>
      <c r="AS19" s="9">
        <v>701.68399999999997</v>
      </c>
      <c r="AT19" s="9">
        <v>555.75099999999998</v>
      </c>
      <c r="AU19" s="9">
        <v>1197.248</v>
      </c>
      <c r="AV19" s="9">
        <v>660.63099999999997</v>
      </c>
      <c r="AW19" s="9">
        <v>536.61599999999999</v>
      </c>
      <c r="AX19" s="9">
        <v>60.186999999999998</v>
      </c>
      <c r="AY19" s="9">
        <v>41.052999999999997</v>
      </c>
      <c r="AZ19" s="9">
        <v>19.134</v>
      </c>
      <c r="BA19" s="9">
        <v>3681.1909999999998</v>
      </c>
      <c r="BB19" s="9">
        <v>1104.6079999999999</v>
      </c>
      <c r="BC19" s="9">
        <v>2576.5830000000001</v>
      </c>
      <c r="BD19" s="9">
        <v>2913.741</v>
      </c>
      <c r="BE19" s="9">
        <v>797.35199999999998</v>
      </c>
      <c r="BF19" s="9">
        <v>2116.3890000000001</v>
      </c>
      <c r="BG19" s="9">
        <v>767.45100000000002</v>
      </c>
      <c r="BH19" s="9">
        <v>307.25599999999997</v>
      </c>
      <c r="BI19" s="9">
        <v>460.19400000000002</v>
      </c>
      <c r="BJ19" s="9">
        <v>418.43700000000001</v>
      </c>
      <c r="BK19" s="9">
        <v>146.465</v>
      </c>
      <c r="BL19" s="9">
        <v>271.97199999999998</v>
      </c>
      <c r="BM19" s="9">
        <v>349.01400000000001</v>
      </c>
      <c r="BN19" s="9">
        <v>160.791</v>
      </c>
      <c r="BO19" s="9">
        <v>188.22200000000001</v>
      </c>
      <c r="BP19" s="9">
        <v>2135.1999999999998</v>
      </c>
      <c r="BQ19" s="9">
        <v>1078.4000000000001</v>
      </c>
      <c r="BR19" s="9">
        <v>1056.8</v>
      </c>
      <c r="BS19" s="9">
        <v>1007.907</v>
      </c>
      <c r="BT19" s="9">
        <v>595.904</v>
      </c>
      <c r="BU19" s="9">
        <v>412.00299999999999</v>
      </c>
      <c r="BV19" s="9">
        <v>884.79100000000005</v>
      </c>
      <c r="BW19" s="9">
        <v>532.20000000000005</v>
      </c>
      <c r="BX19" s="9">
        <v>352.59100000000001</v>
      </c>
      <c r="BY19" s="9">
        <v>123.116</v>
      </c>
      <c r="BZ19" s="9">
        <v>63.704000000000001</v>
      </c>
      <c r="CA19" s="9">
        <v>59.411999999999999</v>
      </c>
      <c r="CB19" s="9">
        <v>116.303</v>
      </c>
      <c r="CC19" s="9">
        <v>60.226999999999997</v>
      </c>
      <c r="CD19" s="9">
        <v>56.076000000000001</v>
      </c>
      <c r="CE19" s="9">
        <v>6.8120000000000003</v>
      </c>
      <c r="CF19" s="9">
        <v>3.476</v>
      </c>
      <c r="CG19" s="9">
        <v>3.3359999999999999</v>
      </c>
      <c r="CH19" s="9">
        <v>1127.2929999999999</v>
      </c>
      <c r="CI19" s="9">
        <v>482.49700000000001</v>
      </c>
      <c r="CJ19" s="9">
        <v>644.79600000000005</v>
      </c>
      <c r="CK19" s="9">
        <v>808.75400000000002</v>
      </c>
      <c r="CL19" s="9">
        <v>339.42599999999999</v>
      </c>
      <c r="CM19" s="9">
        <v>469.32799999999997</v>
      </c>
      <c r="CN19" s="9">
        <v>318.53899999999999</v>
      </c>
      <c r="CO19" s="9">
        <v>143.071</v>
      </c>
      <c r="CP19" s="9">
        <v>175.46799999999999</v>
      </c>
      <c r="CQ19" s="9">
        <v>198.45500000000001</v>
      </c>
      <c r="CR19" s="9">
        <v>90.233000000000004</v>
      </c>
      <c r="CS19" s="9">
        <v>108.221</v>
      </c>
      <c r="CT19" s="9">
        <v>120.084</v>
      </c>
      <c r="CU19" s="9">
        <v>52.837000000000003</v>
      </c>
      <c r="CV19" s="9">
        <v>67.247</v>
      </c>
      <c r="CW19" s="9">
        <v>6174.6329999999998</v>
      </c>
      <c r="CX19" s="9">
        <v>3232.4549999999999</v>
      </c>
      <c r="CY19" s="9">
        <v>2942.1779999999999</v>
      </c>
      <c r="CZ19" s="9">
        <v>4846.9650000000001</v>
      </c>
      <c r="DA19" s="9">
        <v>2924.2660000000001</v>
      </c>
      <c r="DB19" s="9">
        <v>1922.7</v>
      </c>
      <c r="DC19" s="9">
        <v>4187.067</v>
      </c>
      <c r="DD19" s="9">
        <v>2560.4259999999999</v>
      </c>
      <c r="DE19" s="9">
        <v>1626.6410000000001</v>
      </c>
      <c r="DF19" s="9">
        <v>659.89800000000002</v>
      </c>
      <c r="DG19" s="9">
        <v>363.839</v>
      </c>
      <c r="DH19" s="9">
        <v>296.05900000000003</v>
      </c>
      <c r="DI19" s="9">
        <v>634.96900000000005</v>
      </c>
      <c r="DJ19" s="9">
        <v>347.55799999999999</v>
      </c>
      <c r="DK19" s="9">
        <v>287.41000000000003</v>
      </c>
      <c r="DL19" s="9">
        <v>24.93</v>
      </c>
      <c r="DM19" s="9">
        <v>16.280999999999999</v>
      </c>
      <c r="DN19" s="9">
        <v>8.6489999999999991</v>
      </c>
      <c r="DO19" s="9">
        <v>1327.6679999999999</v>
      </c>
      <c r="DP19" s="9">
        <v>308.19</v>
      </c>
      <c r="DQ19" s="9">
        <v>1019.478</v>
      </c>
      <c r="DR19" s="9">
        <v>1071.346</v>
      </c>
      <c r="DS19" s="9">
        <v>208.93</v>
      </c>
      <c r="DT19" s="9">
        <v>862.41600000000005</v>
      </c>
      <c r="DU19" s="9">
        <v>256.32100000000003</v>
      </c>
      <c r="DV19" s="9">
        <v>99.26</v>
      </c>
      <c r="DW19" s="9">
        <v>157.06200000000001</v>
      </c>
      <c r="DX19" s="9">
        <v>110.81</v>
      </c>
      <c r="DY19" s="9">
        <v>26.242999999999999</v>
      </c>
      <c r="DZ19" s="9">
        <v>84.566999999999993</v>
      </c>
      <c r="EA19" s="9">
        <v>145.511</v>
      </c>
      <c r="EB19" s="9">
        <v>73.016000000000005</v>
      </c>
      <c r="EC19" s="9">
        <v>72.495000000000005</v>
      </c>
      <c r="ED19" s="9">
        <v>4671.9009999999998</v>
      </c>
      <c r="EE19" s="9">
        <v>2405.674</v>
      </c>
      <c r="EF19" s="9">
        <v>2266.2269999999999</v>
      </c>
      <c r="EG19" s="9">
        <v>3445.6709999999998</v>
      </c>
      <c r="EH19" s="9">
        <v>2091.752</v>
      </c>
      <c r="EI19" s="9">
        <v>1353.9190000000001</v>
      </c>
      <c r="EJ19" s="9">
        <v>2971.25</v>
      </c>
      <c r="EK19" s="9">
        <v>1817.6110000000001</v>
      </c>
      <c r="EL19" s="9">
        <v>1153.6389999999999</v>
      </c>
      <c r="EM19" s="9">
        <v>474.42099999999999</v>
      </c>
      <c r="EN19" s="9">
        <v>274.14100000000002</v>
      </c>
      <c r="EO19" s="9">
        <v>200.28</v>
      </c>
      <c r="EP19" s="9">
        <v>445.976</v>
      </c>
      <c r="EQ19" s="9">
        <v>252.846</v>
      </c>
      <c r="ER19" s="9">
        <v>193.13</v>
      </c>
      <c r="ES19" s="9">
        <v>28.445</v>
      </c>
      <c r="ET19" s="9">
        <v>21.295999999999999</v>
      </c>
      <c r="EU19" s="9">
        <v>7.15</v>
      </c>
      <c r="EV19" s="9">
        <v>1226.231</v>
      </c>
      <c r="EW19" s="9">
        <v>313.92200000000003</v>
      </c>
      <c r="EX19" s="9">
        <v>912.30899999999997</v>
      </c>
      <c r="EY19" s="9">
        <v>1033.6400000000001</v>
      </c>
      <c r="EZ19" s="9">
        <v>248.99600000000001</v>
      </c>
      <c r="FA19" s="9">
        <v>784.64400000000001</v>
      </c>
      <c r="FB19" s="9">
        <v>192.59</v>
      </c>
      <c r="FC19" s="9">
        <v>64.926000000000002</v>
      </c>
      <c r="FD19" s="9">
        <v>127.664</v>
      </c>
      <c r="FE19" s="9">
        <v>109.172</v>
      </c>
      <c r="FF19" s="9">
        <v>29.988</v>
      </c>
      <c r="FG19" s="9">
        <v>79.183999999999997</v>
      </c>
      <c r="FH19" s="9">
        <v>83.418999999999997</v>
      </c>
      <c r="FI19" s="9">
        <v>34.938000000000002</v>
      </c>
      <c r="FJ19" s="9">
        <v>48.48</v>
      </c>
      <c r="FK19" s="9">
        <v>664.27599999999995</v>
      </c>
      <c r="FL19" s="9">
        <v>401.01499999999999</v>
      </c>
      <c r="FM19" s="9">
        <v>263.26100000000002</v>
      </c>
      <c r="FN19" s="9">
        <v>289.476</v>
      </c>
      <c r="FO19" s="9">
        <v>210.29599999999999</v>
      </c>
      <c r="FP19" s="9">
        <v>79.180000000000007</v>
      </c>
      <c r="FQ19" s="9">
        <v>243.71</v>
      </c>
      <c r="FR19" s="9">
        <v>175.691</v>
      </c>
      <c r="FS19" s="9">
        <v>68.019000000000005</v>
      </c>
      <c r="FT19" s="9">
        <v>45.765999999999998</v>
      </c>
      <c r="FU19" s="9">
        <v>34.604999999999997</v>
      </c>
      <c r="FV19" s="9">
        <v>11.161</v>
      </c>
      <c r="FW19" s="9">
        <v>44.098999999999997</v>
      </c>
      <c r="FX19" s="9">
        <v>33.472000000000001</v>
      </c>
      <c r="FY19" s="9">
        <v>10.625999999999999</v>
      </c>
      <c r="FZ19" s="9">
        <v>1.6679999999999999</v>
      </c>
      <c r="GA19" s="9">
        <v>1.133</v>
      </c>
      <c r="GB19" s="9">
        <v>0.53500000000000003</v>
      </c>
      <c r="GC19" s="9">
        <v>374.8</v>
      </c>
      <c r="GD19" s="9">
        <v>190.71899999999999</v>
      </c>
      <c r="GE19" s="9">
        <v>184.08099999999999</v>
      </c>
      <c r="GF19" s="9">
        <v>339.54899999999998</v>
      </c>
      <c r="GG19" s="9">
        <v>171.1</v>
      </c>
      <c r="GH19" s="9">
        <v>168.44900000000001</v>
      </c>
      <c r="GI19" s="9">
        <v>35.250999999999998</v>
      </c>
      <c r="GJ19" s="9">
        <v>19.619</v>
      </c>
      <c r="GK19" s="9">
        <v>15.631</v>
      </c>
      <c r="GL19" s="9">
        <v>28.204000000000001</v>
      </c>
      <c r="GM19" s="9">
        <v>15.038</v>
      </c>
      <c r="GN19" s="9">
        <v>13.166</v>
      </c>
      <c r="GO19" s="9">
        <v>7.0460000000000003</v>
      </c>
      <c r="GP19" s="9">
        <v>4.5810000000000004</v>
      </c>
      <c r="GQ19" s="9">
        <v>2.4649999999999999</v>
      </c>
      <c r="GR19" s="9">
        <v>4294.1220000000003</v>
      </c>
      <c r="GS19" s="9">
        <v>2245.607</v>
      </c>
      <c r="GT19" s="9">
        <v>2048.5140000000001</v>
      </c>
      <c r="GU19" s="9">
        <v>3076.681</v>
      </c>
      <c r="GV19" s="9">
        <v>1857.3019999999999</v>
      </c>
      <c r="GW19" s="9">
        <v>1219.3789999999999</v>
      </c>
      <c r="GX19" s="9">
        <v>2679.6039999999998</v>
      </c>
      <c r="GY19" s="9">
        <v>1625.761</v>
      </c>
      <c r="GZ19" s="9">
        <v>1053.8430000000001</v>
      </c>
      <c r="HA19" s="9">
        <v>397.077</v>
      </c>
      <c r="HB19" s="9">
        <v>231.541</v>
      </c>
      <c r="HC19" s="9">
        <v>165.536</v>
      </c>
      <c r="HD19" s="9">
        <v>373.94200000000001</v>
      </c>
      <c r="HE19" s="9">
        <v>216.631</v>
      </c>
      <c r="HF19" s="9">
        <v>157.31100000000001</v>
      </c>
      <c r="HG19" s="9">
        <v>23.135000000000002</v>
      </c>
      <c r="HH19" s="9">
        <v>14.91</v>
      </c>
      <c r="HI19" s="9">
        <v>8.2260000000000009</v>
      </c>
      <c r="HJ19" s="9">
        <v>1217.441</v>
      </c>
      <c r="HK19" s="9">
        <v>388.30500000000001</v>
      </c>
      <c r="HL19" s="9">
        <v>829.13499999999999</v>
      </c>
      <c r="HM19" s="9">
        <v>979.13599999999997</v>
      </c>
      <c r="HN19" s="9">
        <v>287.68599999999998</v>
      </c>
      <c r="HO19" s="9">
        <v>691.45</v>
      </c>
      <c r="HP19" s="9">
        <v>238.30500000000001</v>
      </c>
      <c r="HQ19" s="9">
        <v>100.619</v>
      </c>
      <c r="HR19" s="9">
        <v>137.68600000000001</v>
      </c>
      <c r="HS19" s="9">
        <v>123.46</v>
      </c>
      <c r="HT19" s="9">
        <v>47.567999999999998</v>
      </c>
      <c r="HU19" s="9">
        <v>75.891000000000005</v>
      </c>
      <c r="HV19" s="9">
        <v>114.845</v>
      </c>
      <c r="HW19" s="9">
        <v>53.051000000000002</v>
      </c>
      <c r="HX19" s="9">
        <v>61.793999999999997</v>
      </c>
      <c r="HY19" s="9">
        <v>3558.288</v>
      </c>
      <c r="HZ19" s="9">
        <v>1870.13</v>
      </c>
      <c r="IA19" s="9">
        <v>1688.1569999999999</v>
      </c>
      <c r="IB19" s="9">
        <v>2485.1120000000001</v>
      </c>
      <c r="IC19" s="9">
        <v>1518.2380000000001</v>
      </c>
      <c r="ID19" s="9">
        <v>966.87300000000005</v>
      </c>
      <c r="IE19" s="9">
        <v>2169.6120000000001</v>
      </c>
      <c r="IF19" s="9">
        <v>1334.607</v>
      </c>
      <c r="IG19" s="9">
        <v>835.00599999999997</v>
      </c>
      <c r="IH19" s="9">
        <v>315.5</v>
      </c>
      <c r="II19" s="9">
        <v>183.63200000000001</v>
      </c>
      <c r="IJ19" s="9">
        <v>131.86799999999999</v>
      </c>
      <c r="IK19" s="9">
        <v>300.92700000000002</v>
      </c>
      <c r="IL19" s="9">
        <v>175.32400000000001</v>
      </c>
      <c r="IM19" s="9">
        <v>125.60299999999999</v>
      </c>
      <c r="IN19" s="9">
        <v>14.573</v>
      </c>
      <c r="IO19" s="9">
        <v>8.3079999999999998</v>
      </c>
      <c r="IP19" s="9">
        <v>6.2649999999999997</v>
      </c>
      <c r="IQ19" s="9">
        <v>1073.1759999999999</v>
      </c>
    </row>
    <row r="20" spans="1:251">
      <c r="A20" s="10">
        <v>45323</v>
      </c>
      <c r="B20" s="9">
        <v>14031.870999999999</v>
      </c>
      <c r="C20" s="9">
        <v>7286.1369999999997</v>
      </c>
      <c r="D20" s="9">
        <v>6745.7340000000004</v>
      </c>
      <c r="E20" s="9">
        <v>9706.1010000000006</v>
      </c>
      <c r="F20" s="9">
        <v>5854.0069999999996</v>
      </c>
      <c r="G20" s="9">
        <v>3852.0949999999998</v>
      </c>
      <c r="H20" s="9">
        <v>8280.6679999999997</v>
      </c>
      <c r="I20" s="9">
        <v>5053.3249999999998</v>
      </c>
      <c r="J20" s="9">
        <v>3227.3429999999998</v>
      </c>
      <c r="K20" s="9">
        <v>1425.434</v>
      </c>
      <c r="L20" s="9">
        <v>800.68200000000002</v>
      </c>
      <c r="M20" s="9">
        <v>624.75199999999995</v>
      </c>
      <c r="N20" s="9">
        <v>1342.098</v>
      </c>
      <c r="O20" s="9">
        <v>744.53599999999994</v>
      </c>
      <c r="P20" s="9">
        <v>597.56200000000001</v>
      </c>
      <c r="Q20" s="9">
        <v>83.335999999999999</v>
      </c>
      <c r="R20" s="9">
        <v>56.146000000000001</v>
      </c>
      <c r="S20" s="9">
        <v>27.19</v>
      </c>
      <c r="T20" s="9">
        <v>4325.7700000000004</v>
      </c>
      <c r="U20" s="9">
        <v>1432.1310000000001</v>
      </c>
      <c r="V20" s="9">
        <v>2893.6390000000001</v>
      </c>
      <c r="W20" s="9">
        <v>3435.9259999999999</v>
      </c>
      <c r="X20" s="9">
        <v>1072.402</v>
      </c>
      <c r="Y20" s="9">
        <v>2363.5250000000001</v>
      </c>
      <c r="Z20" s="9">
        <v>889.84299999999996</v>
      </c>
      <c r="AA20" s="9">
        <v>359.72899999999998</v>
      </c>
      <c r="AB20" s="9">
        <v>530.11400000000003</v>
      </c>
      <c r="AC20" s="9">
        <v>451.589</v>
      </c>
      <c r="AD20" s="9">
        <v>159.208</v>
      </c>
      <c r="AE20" s="9">
        <v>292.38099999999997</v>
      </c>
      <c r="AF20" s="9">
        <v>438.255</v>
      </c>
      <c r="AG20" s="9">
        <v>200.52099999999999</v>
      </c>
      <c r="AH20" s="9">
        <v>237.73400000000001</v>
      </c>
      <c r="AI20" s="9">
        <v>13300.687</v>
      </c>
      <c r="AJ20" s="9">
        <v>6849.62</v>
      </c>
      <c r="AK20" s="9">
        <v>6451.067</v>
      </c>
      <c r="AL20" s="9">
        <v>9391.7199999999993</v>
      </c>
      <c r="AM20" s="9">
        <v>5625.7830000000004</v>
      </c>
      <c r="AN20" s="9">
        <v>3765.9369999999999</v>
      </c>
      <c r="AO20" s="9">
        <v>8021.1620000000003</v>
      </c>
      <c r="AP20" s="9">
        <v>4862.95</v>
      </c>
      <c r="AQ20" s="9">
        <v>3158.2109999999998</v>
      </c>
      <c r="AR20" s="9">
        <v>1370.559</v>
      </c>
      <c r="AS20" s="9">
        <v>762.83299999999997</v>
      </c>
      <c r="AT20" s="9">
        <v>607.72500000000002</v>
      </c>
      <c r="AU20" s="9">
        <v>1294.2260000000001</v>
      </c>
      <c r="AV20" s="9">
        <v>712.21500000000003</v>
      </c>
      <c r="AW20" s="9">
        <v>582.01099999999997</v>
      </c>
      <c r="AX20" s="9">
        <v>76.331999999999994</v>
      </c>
      <c r="AY20" s="9">
        <v>50.618000000000002</v>
      </c>
      <c r="AZ20" s="9">
        <v>25.713999999999999</v>
      </c>
      <c r="BA20" s="9">
        <v>3908.9670000000001</v>
      </c>
      <c r="BB20" s="9">
        <v>1223.836</v>
      </c>
      <c r="BC20" s="9">
        <v>2685.13</v>
      </c>
      <c r="BD20" s="9">
        <v>3055.8229999999999</v>
      </c>
      <c r="BE20" s="9">
        <v>885.76900000000001</v>
      </c>
      <c r="BF20" s="9">
        <v>2170.0529999999999</v>
      </c>
      <c r="BG20" s="9">
        <v>853.14400000000001</v>
      </c>
      <c r="BH20" s="9">
        <v>338.06700000000001</v>
      </c>
      <c r="BI20" s="9">
        <v>515.077</v>
      </c>
      <c r="BJ20" s="9">
        <v>425.57400000000001</v>
      </c>
      <c r="BK20" s="9">
        <v>143.745</v>
      </c>
      <c r="BL20" s="9">
        <v>281.82900000000001</v>
      </c>
      <c r="BM20" s="9">
        <v>427.57</v>
      </c>
      <c r="BN20" s="9">
        <v>194.322</v>
      </c>
      <c r="BO20" s="9">
        <v>233.24799999999999</v>
      </c>
      <c r="BP20" s="9">
        <v>2154.61</v>
      </c>
      <c r="BQ20" s="9">
        <v>1088.4580000000001</v>
      </c>
      <c r="BR20" s="9">
        <v>1066.152</v>
      </c>
      <c r="BS20" s="9">
        <v>983.1</v>
      </c>
      <c r="BT20" s="9">
        <v>584.48299999999995</v>
      </c>
      <c r="BU20" s="9">
        <v>398.61599999999999</v>
      </c>
      <c r="BV20" s="9">
        <v>831.25099999999998</v>
      </c>
      <c r="BW20" s="9">
        <v>488.33800000000002</v>
      </c>
      <c r="BX20" s="9">
        <v>342.91199999999998</v>
      </c>
      <c r="BY20" s="9">
        <v>151.84899999999999</v>
      </c>
      <c r="BZ20" s="9">
        <v>96.144999999999996</v>
      </c>
      <c r="CA20" s="9">
        <v>55.704000000000001</v>
      </c>
      <c r="CB20" s="9">
        <v>141.28399999999999</v>
      </c>
      <c r="CC20" s="9">
        <v>88.789000000000001</v>
      </c>
      <c r="CD20" s="9">
        <v>52.494999999999997</v>
      </c>
      <c r="CE20" s="9">
        <v>10.565</v>
      </c>
      <c r="CF20" s="9">
        <v>7.3570000000000002</v>
      </c>
      <c r="CG20" s="9">
        <v>3.2090000000000001</v>
      </c>
      <c r="CH20" s="9">
        <v>1171.51</v>
      </c>
      <c r="CI20" s="9">
        <v>503.97500000000002</v>
      </c>
      <c r="CJ20" s="9">
        <v>667.53599999999994</v>
      </c>
      <c r="CK20" s="9">
        <v>825.91499999999996</v>
      </c>
      <c r="CL20" s="9">
        <v>343.65100000000001</v>
      </c>
      <c r="CM20" s="9">
        <v>482.26400000000001</v>
      </c>
      <c r="CN20" s="9">
        <v>345.59500000000003</v>
      </c>
      <c r="CO20" s="9">
        <v>160.32400000000001</v>
      </c>
      <c r="CP20" s="9">
        <v>185.27199999999999</v>
      </c>
      <c r="CQ20" s="9">
        <v>204.39500000000001</v>
      </c>
      <c r="CR20" s="9">
        <v>87.388999999999996</v>
      </c>
      <c r="CS20" s="9">
        <v>117.005</v>
      </c>
      <c r="CT20" s="9">
        <v>141.20099999999999</v>
      </c>
      <c r="CU20" s="9">
        <v>72.933999999999997</v>
      </c>
      <c r="CV20" s="9">
        <v>68.266000000000005</v>
      </c>
      <c r="CW20" s="9">
        <v>6424.2110000000002</v>
      </c>
      <c r="CX20" s="9">
        <v>3330.5859999999998</v>
      </c>
      <c r="CY20" s="9">
        <v>3093.625</v>
      </c>
      <c r="CZ20" s="9">
        <v>4947.1779999999999</v>
      </c>
      <c r="DA20" s="9">
        <v>2947.913</v>
      </c>
      <c r="DB20" s="9">
        <v>1999.2650000000001</v>
      </c>
      <c r="DC20" s="9">
        <v>4217.2579999999998</v>
      </c>
      <c r="DD20" s="9">
        <v>2557.3490000000002</v>
      </c>
      <c r="DE20" s="9">
        <v>1659.9090000000001</v>
      </c>
      <c r="DF20" s="9">
        <v>729.92</v>
      </c>
      <c r="DG20" s="9">
        <v>390.56400000000002</v>
      </c>
      <c r="DH20" s="9">
        <v>339.35599999999999</v>
      </c>
      <c r="DI20" s="9">
        <v>691.20100000000002</v>
      </c>
      <c r="DJ20" s="9">
        <v>365.71199999999999</v>
      </c>
      <c r="DK20" s="9">
        <v>325.48899999999998</v>
      </c>
      <c r="DL20" s="9">
        <v>38.719000000000001</v>
      </c>
      <c r="DM20" s="9">
        <v>24.852</v>
      </c>
      <c r="DN20" s="9">
        <v>13.866</v>
      </c>
      <c r="DO20" s="9">
        <v>1477.0329999999999</v>
      </c>
      <c r="DP20" s="9">
        <v>382.673</v>
      </c>
      <c r="DQ20" s="9">
        <v>1094.3599999999999</v>
      </c>
      <c r="DR20" s="9">
        <v>1163.5840000000001</v>
      </c>
      <c r="DS20" s="9">
        <v>269.88099999999997</v>
      </c>
      <c r="DT20" s="9">
        <v>893.70299999999997</v>
      </c>
      <c r="DU20" s="9">
        <v>313.44900000000001</v>
      </c>
      <c r="DV20" s="9">
        <v>112.792</v>
      </c>
      <c r="DW20" s="9">
        <v>200.65700000000001</v>
      </c>
      <c r="DX20" s="9">
        <v>121.133</v>
      </c>
      <c r="DY20" s="9">
        <v>33.140999999999998</v>
      </c>
      <c r="DZ20" s="9">
        <v>87.992000000000004</v>
      </c>
      <c r="EA20" s="9">
        <v>192.316</v>
      </c>
      <c r="EB20" s="9">
        <v>79.650000000000006</v>
      </c>
      <c r="EC20" s="9">
        <v>112.666</v>
      </c>
      <c r="ED20" s="9">
        <v>4721.866</v>
      </c>
      <c r="EE20" s="9">
        <v>2430.5749999999998</v>
      </c>
      <c r="EF20" s="9">
        <v>2291.2910000000002</v>
      </c>
      <c r="EG20" s="9">
        <v>3461.442</v>
      </c>
      <c r="EH20" s="9">
        <v>2093.386</v>
      </c>
      <c r="EI20" s="9">
        <v>1368.056</v>
      </c>
      <c r="EJ20" s="9">
        <v>2972.6529999999998</v>
      </c>
      <c r="EK20" s="9">
        <v>1817.2629999999999</v>
      </c>
      <c r="EL20" s="9">
        <v>1155.3900000000001</v>
      </c>
      <c r="EM20" s="9">
        <v>488.78899999999999</v>
      </c>
      <c r="EN20" s="9">
        <v>276.12400000000002</v>
      </c>
      <c r="EO20" s="9">
        <v>212.666</v>
      </c>
      <c r="EP20" s="9">
        <v>461.74099999999999</v>
      </c>
      <c r="EQ20" s="9">
        <v>257.71499999999997</v>
      </c>
      <c r="ER20" s="9">
        <v>204.02699999999999</v>
      </c>
      <c r="ES20" s="9">
        <v>27.047999999999998</v>
      </c>
      <c r="ET20" s="9">
        <v>18.408999999999999</v>
      </c>
      <c r="EU20" s="9">
        <v>8.6389999999999993</v>
      </c>
      <c r="EV20" s="9">
        <v>1260.424</v>
      </c>
      <c r="EW20" s="9">
        <v>337.18900000000002</v>
      </c>
      <c r="EX20" s="9">
        <v>923.23500000000001</v>
      </c>
      <c r="EY20" s="9">
        <v>1066.3240000000001</v>
      </c>
      <c r="EZ20" s="9">
        <v>272.23700000000002</v>
      </c>
      <c r="FA20" s="9">
        <v>794.08699999999999</v>
      </c>
      <c r="FB20" s="9">
        <v>194.09899999999999</v>
      </c>
      <c r="FC20" s="9">
        <v>64.950999999999993</v>
      </c>
      <c r="FD20" s="9">
        <v>129.148</v>
      </c>
      <c r="FE20" s="9">
        <v>100.04600000000001</v>
      </c>
      <c r="FF20" s="9">
        <v>23.213999999999999</v>
      </c>
      <c r="FG20" s="9">
        <v>76.831999999999994</v>
      </c>
      <c r="FH20" s="9">
        <v>94.052999999999997</v>
      </c>
      <c r="FI20" s="9">
        <v>41.738</v>
      </c>
      <c r="FJ20" s="9">
        <v>52.316000000000003</v>
      </c>
      <c r="FK20" s="9">
        <v>731.18399999999997</v>
      </c>
      <c r="FL20" s="9">
        <v>436.517</v>
      </c>
      <c r="FM20" s="9">
        <v>294.66699999999997</v>
      </c>
      <c r="FN20" s="9">
        <v>314.38099999999997</v>
      </c>
      <c r="FO20" s="9">
        <v>228.22300000000001</v>
      </c>
      <c r="FP20" s="9">
        <v>86.158000000000001</v>
      </c>
      <c r="FQ20" s="9">
        <v>259.50599999999997</v>
      </c>
      <c r="FR20" s="9">
        <v>190.375</v>
      </c>
      <c r="FS20" s="9">
        <v>69.131</v>
      </c>
      <c r="FT20" s="9">
        <v>54.875</v>
      </c>
      <c r="FU20" s="9">
        <v>37.847999999999999</v>
      </c>
      <c r="FV20" s="9">
        <v>17.027000000000001</v>
      </c>
      <c r="FW20" s="9">
        <v>47.872</v>
      </c>
      <c r="FX20" s="9">
        <v>32.32</v>
      </c>
      <c r="FY20" s="9">
        <v>15.551</v>
      </c>
      <c r="FZ20" s="9">
        <v>7.0030000000000001</v>
      </c>
      <c r="GA20" s="9">
        <v>5.5279999999999996</v>
      </c>
      <c r="GB20" s="9">
        <v>1.4750000000000001</v>
      </c>
      <c r="GC20" s="9">
        <v>416.803</v>
      </c>
      <c r="GD20" s="9">
        <v>208.29400000000001</v>
      </c>
      <c r="GE20" s="9">
        <v>208.50899999999999</v>
      </c>
      <c r="GF20" s="9">
        <v>380.10399999999998</v>
      </c>
      <c r="GG20" s="9">
        <v>186.63200000000001</v>
      </c>
      <c r="GH20" s="9">
        <v>193.471</v>
      </c>
      <c r="GI20" s="9">
        <v>36.698999999999998</v>
      </c>
      <c r="GJ20" s="9">
        <v>21.661999999999999</v>
      </c>
      <c r="GK20" s="9">
        <v>15.037000000000001</v>
      </c>
      <c r="GL20" s="9">
        <v>26.015000000000001</v>
      </c>
      <c r="GM20" s="9">
        <v>15.462999999999999</v>
      </c>
      <c r="GN20" s="9">
        <v>10.551</v>
      </c>
      <c r="GO20" s="9">
        <v>10.683999999999999</v>
      </c>
      <c r="GP20" s="9">
        <v>6.1989999999999998</v>
      </c>
      <c r="GQ20" s="9">
        <v>4.4859999999999998</v>
      </c>
      <c r="GR20" s="9">
        <v>4392.55</v>
      </c>
      <c r="GS20" s="9">
        <v>2299.1970000000001</v>
      </c>
      <c r="GT20" s="9">
        <v>2093.3519999999999</v>
      </c>
      <c r="GU20" s="9">
        <v>3097.0970000000002</v>
      </c>
      <c r="GV20" s="9">
        <v>1850.2470000000001</v>
      </c>
      <c r="GW20" s="9">
        <v>1246.8510000000001</v>
      </c>
      <c r="GX20" s="9">
        <v>2644.393</v>
      </c>
      <c r="GY20" s="9">
        <v>1599.23</v>
      </c>
      <c r="GZ20" s="9">
        <v>1045.163</v>
      </c>
      <c r="HA20" s="9">
        <v>452.70400000000001</v>
      </c>
      <c r="HB20" s="9">
        <v>251.017</v>
      </c>
      <c r="HC20" s="9">
        <v>201.68700000000001</v>
      </c>
      <c r="HD20" s="9">
        <v>421.79700000000003</v>
      </c>
      <c r="HE20" s="9">
        <v>230.93199999999999</v>
      </c>
      <c r="HF20" s="9">
        <v>190.864</v>
      </c>
      <c r="HG20" s="9">
        <v>30.908000000000001</v>
      </c>
      <c r="HH20" s="9">
        <v>20.085000000000001</v>
      </c>
      <c r="HI20" s="9">
        <v>10.823</v>
      </c>
      <c r="HJ20" s="9">
        <v>1295.452</v>
      </c>
      <c r="HK20" s="9">
        <v>448.95100000000002</v>
      </c>
      <c r="HL20" s="9">
        <v>846.50199999999995</v>
      </c>
      <c r="HM20" s="9">
        <v>1034.7139999999999</v>
      </c>
      <c r="HN20" s="9">
        <v>340.762</v>
      </c>
      <c r="HO20" s="9">
        <v>693.952</v>
      </c>
      <c r="HP20" s="9">
        <v>260.738</v>
      </c>
      <c r="HQ20" s="9">
        <v>108.18899999999999</v>
      </c>
      <c r="HR20" s="9">
        <v>152.55000000000001</v>
      </c>
      <c r="HS20" s="9">
        <v>119.619</v>
      </c>
      <c r="HT20" s="9">
        <v>39.9</v>
      </c>
      <c r="HU20" s="9">
        <v>79.718000000000004</v>
      </c>
      <c r="HV20" s="9">
        <v>141.12</v>
      </c>
      <c r="HW20" s="9">
        <v>68.287999999999997</v>
      </c>
      <c r="HX20" s="9">
        <v>72.831000000000003</v>
      </c>
      <c r="HY20" s="9">
        <v>3674.1849999999999</v>
      </c>
      <c r="HZ20" s="9">
        <v>1906.87</v>
      </c>
      <c r="IA20" s="9">
        <v>1767.3140000000001</v>
      </c>
      <c r="IB20" s="9">
        <v>2501.3939999999998</v>
      </c>
      <c r="IC20" s="9">
        <v>1520.7329999999999</v>
      </c>
      <c r="ID20" s="9">
        <v>980.66</v>
      </c>
      <c r="IE20" s="9">
        <v>2185.2020000000002</v>
      </c>
      <c r="IF20" s="9">
        <v>1348.07</v>
      </c>
      <c r="IG20" s="9">
        <v>837.13300000000004</v>
      </c>
      <c r="IH20" s="9">
        <v>316.19099999999997</v>
      </c>
      <c r="II20" s="9">
        <v>172.66399999999999</v>
      </c>
      <c r="IJ20" s="9">
        <v>143.52799999999999</v>
      </c>
      <c r="IK20" s="9">
        <v>297.53399999999999</v>
      </c>
      <c r="IL20" s="9">
        <v>159.65799999999999</v>
      </c>
      <c r="IM20" s="9">
        <v>137.87700000000001</v>
      </c>
      <c r="IN20" s="9">
        <v>18.657</v>
      </c>
      <c r="IO20" s="9">
        <v>13.006</v>
      </c>
      <c r="IP20" s="9">
        <v>5.6509999999999998</v>
      </c>
      <c r="IQ20" s="9">
        <v>1172.7909999999999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E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13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</row>
    <row r="2" spans="1:21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</row>
    <row r="3" spans="1:21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</row>
    <row r="4" spans="1:21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</row>
    <row r="5" spans="1:213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</row>
    <row r="6" spans="1:21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</row>
    <row r="7" spans="1:21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</row>
    <row r="8" spans="1:213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</row>
    <row r="9" spans="1:213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</row>
    <row r="10" spans="1:213">
      <c r="A10" s="4" t="s">
        <v>258</v>
      </c>
      <c r="B10" s="8" t="s">
        <v>724</v>
      </c>
      <c r="C10" s="8" t="s">
        <v>725</v>
      </c>
      <c r="D10" s="8" t="s">
        <v>726</v>
      </c>
      <c r="E10" s="8" t="s">
        <v>727</v>
      </c>
      <c r="F10" s="8" t="s">
        <v>728</v>
      </c>
      <c r="G10" s="8" t="s">
        <v>729</v>
      </c>
      <c r="H10" s="8" t="s">
        <v>730</v>
      </c>
      <c r="I10" s="8" t="s">
        <v>731</v>
      </c>
      <c r="J10" s="8" t="s">
        <v>732</v>
      </c>
      <c r="K10" s="8" t="s">
        <v>733</v>
      </c>
      <c r="L10" s="8" t="s">
        <v>734</v>
      </c>
      <c r="M10" s="8" t="s">
        <v>735</v>
      </c>
      <c r="N10" s="8" t="s">
        <v>736</v>
      </c>
      <c r="O10" s="8" t="s">
        <v>737</v>
      </c>
      <c r="P10" s="8" t="s">
        <v>738</v>
      </c>
      <c r="Q10" s="8" t="s">
        <v>739</v>
      </c>
      <c r="R10" s="8" t="s">
        <v>740</v>
      </c>
      <c r="S10" s="8" t="s">
        <v>741</v>
      </c>
      <c r="T10" s="8" t="s">
        <v>742</v>
      </c>
      <c r="U10" s="8" t="s">
        <v>743</v>
      </c>
      <c r="V10" s="8" t="s">
        <v>744</v>
      </c>
      <c r="W10" s="8" t="s">
        <v>745</v>
      </c>
      <c r="X10" s="8" t="s">
        <v>746</v>
      </c>
      <c r="Y10" s="8" t="s">
        <v>747</v>
      </c>
      <c r="Z10" s="8" t="s">
        <v>748</v>
      </c>
      <c r="AA10" s="8" t="s">
        <v>749</v>
      </c>
      <c r="AB10" s="8" t="s">
        <v>750</v>
      </c>
      <c r="AC10" s="8" t="s">
        <v>751</v>
      </c>
      <c r="AD10" s="8" t="s">
        <v>752</v>
      </c>
      <c r="AE10" s="8" t="s">
        <v>753</v>
      </c>
      <c r="AF10" s="8" t="s">
        <v>754</v>
      </c>
      <c r="AG10" s="8" t="s">
        <v>755</v>
      </c>
      <c r="AH10" s="8" t="s">
        <v>756</v>
      </c>
      <c r="AI10" s="8" t="s">
        <v>757</v>
      </c>
      <c r="AJ10" s="8" t="s">
        <v>758</v>
      </c>
      <c r="AK10" s="8" t="s">
        <v>759</v>
      </c>
      <c r="AL10" s="8" t="s">
        <v>760</v>
      </c>
      <c r="AM10" s="8" t="s">
        <v>761</v>
      </c>
      <c r="AN10" s="8" t="s">
        <v>762</v>
      </c>
      <c r="AO10" s="8" t="s">
        <v>763</v>
      </c>
      <c r="AP10" s="8" t="s">
        <v>764</v>
      </c>
      <c r="AQ10" s="8" t="s">
        <v>765</v>
      </c>
      <c r="AR10" s="8" t="s">
        <v>766</v>
      </c>
      <c r="AS10" s="8" t="s">
        <v>767</v>
      </c>
      <c r="AT10" s="8" t="s">
        <v>768</v>
      </c>
      <c r="AU10" s="8" t="s">
        <v>769</v>
      </c>
      <c r="AV10" s="8" t="s">
        <v>770</v>
      </c>
      <c r="AW10" s="8" t="s">
        <v>771</v>
      </c>
      <c r="AX10" s="8" t="s">
        <v>772</v>
      </c>
      <c r="AY10" s="8" t="s">
        <v>773</v>
      </c>
      <c r="AZ10" s="8" t="s">
        <v>774</v>
      </c>
      <c r="BA10" s="8" t="s">
        <v>775</v>
      </c>
      <c r="BB10" s="8" t="s">
        <v>776</v>
      </c>
      <c r="BC10" s="8" t="s">
        <v>777</v>
      </c>
      <c r="BD10" s="8" t="s">
        <v>778</v>
      </c>
      <c r="BE10" s="8" t="s">
        <v>779</v>
      </c>
      <c r="BF10" s="8" t="s">
        <v>780</v>
      </c>
      <c r="BG10" s="8" t="s">
        <v>781</v>
      </c>
      <c r="BH10" s="8" t="s">
        <v>782</v>
      </c>
      <c r="BI10" s="8" t="s">
        <v>783</v>
      </c>
      <c r="BJ10" s="8" t="s">
        <v>784</v>
      </c>
      <c r="BK10" s="8" t="s">
        <v>785</v>
      </c>
      <c r="BL10" s="8" t="s">
        <v>786</v>
      </c>
      <c r="BM10" s="8" t="s">
        <v>787</v>
      </c>
      <c r="BN10" s="8" t="s">
        <v>788</v>
      </c>
      <c r="BO10" s="8" t="s">
        <v>789</v>
      </c>
      <c r="BP10" s="8" t="s">
        <v>790</v>
      </c>
      <c r="BQ10" s="8" t="s">
        <v>791</v>
      </c>
      <c r="BR10" s="8" t="s">
        <v>792</v>
      </c>
      <c r="BS10" s="8" t="s">
        <v>793</v>
      </c>
      <c r="BT10" s="8" t="s">
        <v>794</v>
      </c>
      <c r="BU10" s="8" t="s">
        <v>795</v>
      </c>
      <c r="BV10" s="8" t="s">
        <v>796</v>
      </c>
      <c r="BW10" s="8" t="s">
        <v>797</v>
      </c>
      <c r="BX10" s="8" t="s">
        <v>798</v>
      </c>
      <c r="BY10" s="8" t="s">
        <v>799</v>
      </c>
      <c r="BZ10" s="8" t="s">
        <v>800</v>
      </c>
      <c r="CA10" s="8" t="s">
        <v>801</v>
      </c>
      <c r="CB10" s="8" t="s">
        <v>802</v>
      </c>
      <c r="CC10" s="8" t="s">
        <v>803</v>
      </c>
      <c r="CD10" s="8" t="s">
        <v>804</v>
      </c>
      <c r="CE10" s="8" t="s">
        <v>805</v>
      </c>
      <c r="CF10" s="8" t="s">
        <v>806</v>
      </c>
      <c r="CG10" s="8" t="s">
        <v>807</v>
      </c>
      <c r="CH10" s="8" t="s">
        <v>808</v>
      </c>
      <c r="CI10" s="8" t="s">
        <v>809</v>
      </c>
      <c r="CJ10" s="8" t="s">
        <v>810</v>
      </c>
      <c r="CK10" s="8" t="s">
        <v>811</v>
      </c>
      <c r="CL10" s="8" t="s">
        <v>812</v>
      </c>
      <c r="CM10" s="8" t="s">
        <v>813</v>
      </c>
      <c r="CN10" s="8" t="s">
        <v>814</v>
      </c>
      <c r="CO10" s="8" t="s">
        <v>815</v>
      </c>
      <c r="CP10" s="8" t="s">
        <v>816</v>
      </c>
      <c r="CQ10" s="8" t="s">
        <v>817</v>
      </c>
      <c r="CR10" s="8" t="s">
        <v>818</v>
      </c>
      <c r="CS10" s="8" t="s">
        <v>819</v>
      </c>
      <c r="CT10" s="8" t="s">
        <v>820</v>
      </c>
      <c r="CU10" s="8" t="s">
        <v>821</v>
      </c>
      <c r="CV10" s="8" t="s">
        <v>822</v>
      </c>
      <c r="CW10" s="8" t="s">
        <v>823</v>
      </c>
      <c r="CX10" s="8" t="s">
        <v>824</v>
      </c>
      <c r="CY10" s="8" t="s">
        <v>825</v>
      </c>
      <c r="CZ10" s="8" t="s">
        <v>826</v>
      </c>
      <c r="DA10" s="8" t="s">
        <v>827</v>
      </c>
      <c r="DB10" s="8" t="s">
        <v>828</v>
      </c>
      <c r="DC10" s="8" t="s">
        <v>829</v>
      </c>
      <c r="DD10" s="8" t="s">
        <v>830</v>
      </c>
      <c r="DE10" s="8" t="s">
        <v>831</v>
      </c>
      <c r="DF10" s="8" t="s">
        <v>832</v>
      </c>
      <c r="DG10" s="8" t="s">
        <v>833</v>
      </c>
      <c r="DH10" s="8" t="s">
        <v>834</v>
      </c>
      <c r="DI10" s="8" t="s">
        <v>835</v>
      </c>
      <c r="DJ10" s="8" t="s">
        <v>836</v>
      </c>
      <c r="DK10" s="8" t="s">
        <v>837</v>
      </c>
      <c r="DL10" s="8" t="s">
        <v>838</v>
      </c>
      <c r="DM10" s="8" t="s">
        <v>839</v>
      </c>
      <c r="DN10" s="8" t="s">
        <v>840</v>
      </c>
      <c r="DO10" s="8" t="s">
        <v>841</v>
      </c>
      <c r="DP10" s="8" t="s">
        <v>842</v>
      </c>
      <c r="DQ10" s="8" t="s">
        <v>843</v>
      </c>
      <c r="DR10" s="8" t="s">
        <v>844</v>
      </c>
      <c r="DS10" s="8" t="s">
        <v>845</v>
      </c>
      <c r="DT10" s="8" t="s">
        <v>846</v>
      </c>
      <c r="DU10" s="8" t="s">
        <v>847</v>
      </c>
      <c r="DV10" s="8" t="s">
        <v>848</v>
      </c>
      <c r="DW10" s="8" t="s">
        <v>849</v>
      </c>
      <c r="DX10" s="8" t="s">
        <v>850</v>
      </c>
      <c r="DY10" s="8" t="s">
        <v>851</v>
      </c>
      <c r="DZ10" s="8" t="s">
        <v>852</v>
      </c>
      <c r="EA10" s="8" t="s">
        <v>853</v>
      </c>
      <c r="EB10" s="8" t="s">
        <v>854</v>
      </c>
      <c r="EC10" s="8" t="s">
        <v>855</v>
      </c>
      <c r="ED10" s="8" t="s">
        <v>856</v>
      </c>
      <c r="EE10" s="8" t="s">
        <v>857</v>
      </c>
      <c r="EF10" s="8" t="s">
        <v>858</v>
      </c>
      <c r="EG10" s="8" t="s">
        <v>859</v>
      </c>
      <c r="EH10" s="8" t="s">
        <v>860</v>
      </c>
      <c r="EI10" s="8" t="s">
        <v>861</v>
      </c>
      <c r="EJ10" s="8" t="s">
        <v>862</v>
      </c>
      <c r="EK10" s="8" t="s">
        <v>863</v>
      </c>
      <c r="EL10" s="8" t="s">
        <v>864</v>
      </c>
      <c r="EM10" s="8" t="s">
        <v>865</v>
      </c>
      <c r="EN10" s="8" t="s">
        <v>866</v>
      </c>
      <c r="EO10" s="8" t="s">
        <v>867</v>
      </c>
      <c r="EP10" s="8" t="s">
        <v>868</v>
      </c>
      <c r="EQ10" s="8" t="s">
        <v>869</v>
      </c>
      <c r="ER10" s="8" t="s">
        <v>870</v>
      </c>
      <c r="ES10" s="8" t="s">
        <v>871</v>
      </c>
      <c r="ET10" s="8" t="s">
        <v>872</v>
      </c>
      <c r="EU10" s="8" t="s">
        <v>873</v>
      </c>
      <c r="EV10" s="8" t="s">
        <v>874</v>
      </c>
      <c r="EW10" s="8" t="s">
        <v>875</v>
      </c>
      <c r="EX10" s="8" t="s">
        <v>876</v>
      </c>
      <c r="EY10" s="8" t="s">
        <v>877</v>
      </c>
      <c r="EZ10" s="8" t="s">
        <v>878</v>
      </c>
      <c r="FA10" s="8" t="s">
        <v>879</v>
      </c>
      <c r="FB10" s="8" t="s">
        <v>880</v>
      </c>
      <c r="FC10" s="8" t="s">
        <v>881</v>
      </c>
      <c r="FD10" s="8" t="s">
        <v>882</v>
      </c>
      <c r="FE10" s="8" t="s">
        <v>883</v>
      </c>
      <c r="FF10" s="8" t="s">
        <v>884</v>
      </c>
      <c r="FG10" s="8" t="s">
        <v>885</v>
      </c>
      <c r="FH10" s="8" t="s">
        <v>886</v>
      </c>
      <c r="FI10" s="8" t="s">
        <v>887</v>
      </c>
      <c r="FJ10" s="8" t="s">
        <v>888</v>
      </c>
      <c r="FK10" s="8" t="s">
        <v>889</v>
      </c>
      <c r="FL10" s="8" t="s">
        <v>890</v>
      </c>
      <c r="FM10" s="8" t="s">
        <v>891</v>
      </c>
      <c r="FN10" s="8" t="s">
        <v>892</v>
      </c>
      <c r="FO10" s="8" t="s">
        <v>893</v>
      </c>
      <c r="FP10" s="8" t="s">
        <v>894</v>
      </c>
      <c r="FQ10" s="8" t="s">
        <v>895</v>
      </c>
      <c r="FR10" s="8" t="s">
        <v>896</v>
      </c>
      <c r="FS10" s="8" t="s">
        <v>897</v>
      </c>
      <c r="FT10" s="8" t="s">
        <v>898</v>
      </c>
      <c r="FU10" s="8" t="s">
        <v>899</v>
      </c>
      <c r="FV10" s="8" t="s">
        <v>900</v>
      </c>
      <c r="FW10" s="8" t="s">
        <v>901</v>
      </c>
      <c r="FX10" s="8" t="s">
        <v>902</v>
      </c>
      <c r="FY10" s="8" t="s">
        <v>903</v>
      </c>
      <c r="FZ10" s="8" t="s">
        <v>904</v>
      </c>
      <c r="GA10" s="8" t="s">
        <v>905</v>
      </c>
      <c r="GB10" s="8" t="s">
        <v>906</v>
      </c>
      <c r="GC10" s="8" t="s">
        <v>907</v>
      </c>
      <c r="GD10" s="8" t="s">
        <v>908</v>
      </c>
      <c r="GE10" s="8" t="s">
        <v>909</v>
      </c>
      <c r="GF10" s="8" t="s">
        <v>910</v>
      </c>
      <c r="GG10" s="8" t="s">
        <v>911</v>
      </c>
      <c r="GH10" s="8" t="s">
        <v>912</v>
      </c>
      <c r="GI10" s="8" t="s">
        <v>913</v>
      </c>
      <c r="GJ10" s="8" t="s">
        <v>914</v>
      </c>
      <c r="GK10" s="8" t="s">
        <v>915</v>
      </c>
      <c r="GL10" s="8" t="s">
        <v>916</v>
      </c>
      <c r="GM10" s="8" t="s">
        <v>917</v>
      </c>
      <c r="GN10" s="8" t="s">
        <v>918</v>
      </c>
      <c r="GO10" s="8" t="s">
        <v>919</v>
      </c>
      <c r="GP10" s="8" t="s">
        <v>920</v>
      </c>
      <c r="GQ10" s="8" t="s">
        <v>921</v>
      </c>
      <c r="GR10" s="8" t="s">
        <v>922</v>
      </c>
      <c r="GS10" s="8" t="s">
        <v>923</v>
      </c>
      <c r="GT10" s="8" t="s">
        <v>924</v>
      </c>
      <c r="GU10" s="8" t="s">
        <v>925</v>
      </c>
      <c r="GV10" s="8" t="s">
        <v>926</v>
      </c>
      <c r="GW10" s="8" t="s">
        <v>927</v>
      </c>
      <c r="GX10" s="8" t="s">
        <v>928</v>
      </c>
      <c r="GY10" s="8" t="s">
        <v>929</v>
      </c>
      <c r="GZ10" s="8" t="s">
        <v>930</v>
      </c>
      <c r="HA10" s="8" t="s">
        <v>931</v>
      </c>
      <c r="HB10" s="8" t="s">
        <v>932</v>
      </c>
      <c r="HC10" s="8" t="s">
        <v>933</v>
      </c>
      <c r="HD10" s="8" t="s">
        <v>934</v>
      </c>
      <c r="HE10" s="8" t="s">
        <v>935</v>
      </c>
    </row>
    <row r="11" spans="1:213">
      <c r="A11" s="10">
        <v>42036</v>
      </c>
      <c r="B11" s="9">
        <v>312.358</v>
      </c>
      <c r="C11" s="9">
        <v>666.68299999999999</v>
      </c>
      <c r="D11" s="9">
        <v>713.65800000000002</v>
      </c>
      <c r="E11" s="9">
        <v>209.309</v>
      </c>
      <c r="F11" s="9">
        <v>504.34899999999999</v>
      </c>
      <c r="G11" s="9">
        <v>265.38400000000001</v>
      </c>
      <c r="H11" s="9">
        <v>103.04900000000001</v>
      </c>
      <c r="I11" s="9">
        <v>162.334</v>
      </c>
      <c r="J11" s="9">
        <v>140.98599999999999</v>
      </c>
      <c r="K11" s="9">
        <v>43.009</v>
      </c>
      <c r="L11" s="9">
        <v>97.977000000000004</v>
      </c>
      <c r="M11" s="9">
        <v>124.39700000000001</v>
      </c>
      <c r="N11" s="9">
        <v>60.04</v>
      </c>
      <c r="O11" s="9">
        <v>64.356999999999999</v>
      </c>
      <c r="P11" s="9">
        <v>2319.473</v>
      </c>
      <c r="Q11" s="9">
        <v>1232.069</v>
      </c>
      <c r="R11" s="9">
        <v>1087.404</v>
      </c>
      <c r="S11" s="9">
        <v>1639.539</v>
      </c>
      <c r="T11" s="9">
        <v>1036.8320000000001</v>
      </c>
      <c r="U11" s="9">
        <v>602.70699999999999</v>
      </c>
      <c r="V11" s="9">
        <v>1430.021</v>
      </c>
      <c r="W11" s="9">
        <v>905.28200000000004</v>
      </c>
      <c r="X11" s="9">
        <v>524.73800000000006</v>
      </c>
      <c r="Y11" s="9">
        <v>209.518</v>
      </c>
      <c r="Z11" s="9">
        <v>131.54900000000001</v>
      </c>
      <c r="AA11" s="9">
        <v>77.968999999999994</v>
      </c>
      <c r="AB11" s="9">
        <v>191.95599999999999</v>
      </c>
      <c r="AC11" s="9">
        <v>118.56</v>
      </c>
      <c r="AD11" s="9">
        <v>73.394999999999996</v>
      </c>
      <c r="AE11" s="9">
        <v>17.562999999999999</v>
      </c>
      <c r="AF11" s="9">
        <v>12.989000000000001</v>
      </c>
      <c r="AG11" s="9">
        <v>4.5730000000000004</v>
      </c>
      <c r="AH11" s="9">
        <v>679.93399999999997</v>
      </c>
      <c r="AI11" s="9">
        <v>195.23699999999999</v>
      </c>
      <c r="AJ11" s="9">
        <v>484.697</v>
      </c>
      <c r="AK11" s="9">
        <v>477.851</v>
      </c>
      <c r="AL11" s="9">
        <v>117.399</v>
      </c>
      <c r="AM11" s="9">
        <v>360.452</v>
      </c>
      <c r="AN11" s="9">
        <v>202.083</v>
      </c>
      <c r="AO11" s="9">
        <v>77.837999999999994</v>
      </c>
      <c r="AP11" s="9">
        <v>124.245</v>
      </c>
      <c r="AQ11" s="9">
        <v>84.087999999999994</v>
      </c>
      <c r="AR11" s="9">
        <v>29.251000000000001</v>
      </c>
      <c r="AS11" s="9">
        <v>54.837000000000003</v>
      </c>
      <c r="AT11" s="9">
        <v>117.995</v>
      </c>
      <c r="AU11" s="9">
        <v>48.587000000000003</v>
      </c>
      <c r="AV11" s="9">
        <v>69.408000000000001</v>
      </c>
      <c r="AW11" s="9">
        <v>800.70299999999997</v>
      </c>
      <c r="AX11" s="9">
        <v>429.589</v>
      </c>
      <c r="AY11" s="9">
        <v>371.11399999999998</v>
      </c>
      <c r="AZ11" s="9">
        <v>538.15200000000004</v>
      </c>
      <c r="BA11" s="9">
        <v>354.20499999999998</v>
      </c>
      <c r="BB11" s="9">
        <v>183.947</v>
      </c>
      <c r="BC11" s="9">
        <v>457.214</v>
      </c>
      <c r="BD11" s="9">
        <v>305.19799999999998</v>
      </c>
      <c r="BE11" s="9">
        <v>152.01599999999999</v>
      </c>
      <c r="BF11" s="9">
        <v>80.938000000000002</v>
      </c>
      <c r="BG11" s="9">
        <v>49.008000000000003</v>
      </c>
      <c r="BH11" s="9">
        <v>31.93</v>
      </c>
      <c r="BI11" s="9">
        <v>76.713999999999999</v>
      </c>
      <c r="BJ11" s="9">
        <v>46.149000000000001</v>
      </c>
      <c r="BK11" s="9">
        <v>30.565000000000001</v>
      </c>
      <c r="BL11" s="9">
        <v>4.2240000000000002</v>
      </c>
      <c r="BM11" s="9">
        <v>2.859</v>
      </c>
      <c r="BN11" s="9">
        <v>1.365</v>
      </c>
      <c r="BO11" s="9">
        <v>262.55099999999999</v>
      </c>
      <c r="BP11" s="9">
        <v>75.384</v>
      </c>
      <c r="BQ11" s="9">
        <v>187.16800000000001</v>
      </c>
      <c r="BR11" s="9">
        <v>190.89599999999999</v>
      </c>
      <c r="BS11" s="9">
        <v>47.51</v>
      </c>
      <c r="BT11" s="9">
        <v>143.386</v>
      </c>
      <c r="BU11" s="9">
        <v>71.656000000000006</v>
      </c>
      <c r="BV11" s="9">
        <v>27.873999999999999</v>
      </c>
      <c r="BW11" s="9">
        <v>43.781999999999996</v>
      </c>
      <c r="BX11" s="9">
        <v>33.564999999999998</v>
      </c>
      <c r="BY11" s="9">
        <v>9.3989999999999991</v>
      </c>
      <c r="BZ11" s="9">
        <v>24.166</v>
      </c>
      <c r="CA11" s="9">
        <v>38.091000000000001</v>
      </c>
      <c r="CB11" s="9">
        <v>18.475000000000001</v>
      </c>
      <c r="CC11" s="9">
        <v>19.614999999999998</v>
      </c>
      <c r="CD11" s="9">
        <v>1322.5329999999999</v>
      </c>
      <c r="CE11" s="9">
        <v>736.95799999999997</v>
      </c>
      <c r="CF11" s="9">
        <v>585.57399999999996</v>
      </c>
      <c r="CG11" s="9">
        <v>927.83100000000002</v>
      </c>
      <c r="CH11" s="9">
        <v>622.75900000000001</v>
      </c>
      <c r="CI11" s="9">
        <v>305.072</v>
      </c>
      <c r="CJ11" s="9">
        <v>796.55499999999995</v>
      </c>
      <c r="CK11" s="9">
        <v>543.70600000000002</v>
      </c>
      <c r="CL11" s="9">
        <v>252.84899999999999</v>
      </c>
      <c r="CM11" s="9">
        <v>131.27600000000001</v>
      </c>
      <c r="CN11" s="9">
        <v>79.052999999999997</v>
      </c>
      <c r="CO11" s="9">
        <v>52.222999999999999</v>
      </c>
      <c r="CP11" s="9">
        <v>124.646</v>
      </c>
      <c r="CQ11" s="9">
        <v>73.209999999999994</v>
      </c>
      <c r="CR11" s="9">
        <v>51.435000000000002</v>
      </c>
      <c r="CS11" s="9">
        <v>6.63</v>
      </c>
      <c r="CT11" s="9">
        <v>5.843</v>
      </c>
      <c r="CU11" s="9">
        <v>0.78800000000000003</v>
      </c>
      <c r="CV11" s="9">
        <v>394.702</v>
      </c>
      <c r="CW11" s="9">
        <v>114.199</v>
      </c>
      <c r="CX11" s="9">
        <v>280.50200000000001</v>
      </c>
      <c r="CY11" s="9">
        <v>295.85700000000003</v>
      </c>
      <c r="CZ11" s="9">
        <v>77.453000000000003</v>
      </c>
      <c r="DA11" s="9">
        <v>218.404</v>
      </c>
      <c r="DB11" s="9">
        <v>98.844999999999999</v>
      </c>
      <c r="DC11" s="9">
        <v>36.747</v>
      </c>
      <c r="DD11" s="9">
        <v>62.097999999999999</v>
      </c>
      <c r="DE11" s="9">
        <v>44.198</v>
      </c>
      <c r="DF11" s="9">
        <v>11.619</v>
      </c>
      <c r="DG11" s="9">
        <v>32.578000000000003</v>
      </c>
      <c r="DH11" s="9">
        <v>54.646999999999998</v>
      </c>
      <c r="DI11" s="9">
        <v>25.126999999999999</v>
      </c>
      <c r="DJ11" s="9">
        <v>29.52</v>
      </c>
      <c r="DK11" s="9">
        <v>240.14599999999999</v>
      </c>
      <c r="DL11" s="9">
        <v>127.105</v>
      </c>
      <c r="DM11" s="9">
        <v>113.041</v>
      </c>
      <c r="DN11" s="9">
        <v>154.16999999999999</v>
      </c>
      <c r="DO11" s="9">
        <v>101.425</v>
      </c>
      <c r="DP11" s="9">
        <v>52.744999999999997</v>
      </c>
      <c r="DQ11" s="9">
        <v>124.11799999999999</v>
      </c>
      <c r="DR11" s="9">
        <v>81.799000000000007</v>
      </c>
      <c r="DS11" s="9">
        <v>42.319000000000003</v>
      </c>
      <c r="DT11" s="9">
        <v>30.052</v>
      </c>
      <c r="DU11" s="9">
        <v>19.626000000000001</v>
      </c>
      <c r="DV11" s="9">
        <v>10.426</v>
      </c>
      <c r="DW11" s="9">
        <v>29.443999999999999</v>
      </c>
      <c r="DX11" s="9">
        <v>19.018000000000001</v>
      </c>
      <c r="DY11" s="9">
        <v>10.426</v>
      </c>
      <c r="DZ11" s="9">
        <v>0.60799999999999998</v>
      </c>
      <c r="EA11" s="9">
        <v>0.60799999999999998</v>
      </c>
      <c r="EB11" s="9">
        <v>0</v>
      </c>
      <c r="EC11" s="9">
        <v>85.975999999999999</v>
      </c>
      <c r="ED11" s="9">
        <v>25.68</v>
      </c>
      <c r="EE11" s="9">
        <v>60.295999999999999</v>
      </c>
      <c r="EF11" s="9">
        <v>59.808999999999997</v>
      </c>
      <c r="EG11" s="9">
        <v>16.145</v>
      </c>
      <c r="EH11" s="9">
        <v>43.664000000000001</v>
      </c>
      <c r="EI11" s="9">
        <v>26.167000000000002</v>
      </c>
      <c r="EJ11" s="9">
        <v>9.5350000000000001</v>
      </c>
      <c r="EK11" s="9">
        <v>16.632000000000001</v>
      </c>
      <c r="EL11" s="9">
        <v>11.504</v>
      </c>
      <c r="EM11" s="9">
        <v>2.5179999999999998</v>
      </c>
      <c r="EN11" s="9">
        <v>8.9860000000000007</v>
      </c>
      <c r="EO11" s="9">
        <v>14.663</v>
      </c>
      <c r="EP11" s="9">
        <v>7.0179999999999998</v>
      </c>
      <c r="EQ11" s="9">
        <v>7.6449999999999996</v>
      </c>
      <c r="ER11" s="9">
        <v>129.53899999999999</v>
      </c>
      <c r="ES11" s="9">
        <v>69.965999999999994</v>
      </c>
      <c r="ET11" s="9">
        <v>59.573</v>
      </c>
      <c r="EU11" s="9">
        <v>108.443</v>
      </c>
      <c r="EV11" s="9">
        <v>62.737000000000002</v>
      </c>
      <c r="EW11" s="9">
        <v>45.704999999999998</v>
      </c>
      <c r="EX11" s="9">
        <v>91.605999999999995</v>
      </c>
      <c r="EY11" s="9">
        <v>52.860999999999997</v>
      </c>
      <c r="EZ11" s="9">
        <v>38.744</v>
      </c>
      <c r="FA11" s="9">
        <v>16.837</v>
      </c>
      <c r="FB11" s="9">
        <v>9.8759999999999994</v>
      </c>
      <c r="FC11" s="9">
        <v>6.9610000000000003</v>
      </c>
      <c r="FD11" s="9">
        <v>16.411999999999999</v>
      </c>
      <c r="FE11" s="9">
        <v>9.5190000000000001</v>
      </c>
      <c r="FF11" s="9">
        <v>6.8929999999999998</v>
      </c>
      <c r="FG11" s="9">
        <v>0.42499999999999999</v>
      </c>
      <c r="FH11" s="9">
        <v>0.35699999999999998</v>
      </c>
      <c r="FI11" s="9">
        <v>6.8000000000000005E-2</v>
      </c>
      <c r="FJ11" s="9">
        <v>21.096</v>
      </c>
      <c r="FK11" s="9">
        <v>7.2290000000000001</v>
      </c>
      <c r="FL11" s="9">
        <v>13.867000000000001</v>
      </c>
      <c r="FM11" s="9">
        <v>16.399000000000001</v>
      </c>
      <c r="FN11" s="9">
        <v>5.45</v>
      </c>
      <c r="FO11" s="9">
        <v>10.949</v>
      </c>
      <c r="FP11" s="9">
        <v>4.6970000000000001</v>
      </c>
      <c r="FQ11" s="9">
        <v>1.7789999999999999</v>
      </c>
      <c r="FR11" s="9">
        <v>2.9180000000000001</v>
      </c>
      <c r="FS11" s="9">
        <v>1.46</v>
      </c>
      <c r="FT11" s="9">
        <v>0.16800000000000001</v>
      </c>
      <c r="FU11" s="9">
        <v>1.292</v>
      </c>
      <c r="FV11" s="9">
        <v>3.2360000000000002</v>
      </c>
      <c r="FW11" s="9">
        <v>1.61</v>
      </c>
      <c r="FX11" s="9">
        <v>1.6259999999999999</v>
      </c>
      <c r="FY11" s="9">
        <v>211.11</v>
      </c>
      <c r="FZ11" s="9">
        <v>108.291</v>
      </c>
      <c r="GA11" s="9">
        <v>102.819</v>
      </c>
      <c r="GB11" s="9">
        <v>154.376</v>
      </c>
      <c r="GC11" s="9">
        <v>89.694999999999993</v>
      </c>
      <c r="GD11" s="9">
        <v>64.682000000000002</v>
      </c>
      <c r="GE11" s="9">
        <v>128.10900000000001</v>
      </c>
      <c r="GF11" s="9">
        <v>79.099000000000004</v>
      </c>
      <c r="GG11" s="9">
        <v>49.01</v>
      </c>
      <c r="GH11" s="9">
        <v>26.266999999999999</v>
      </c>
      <c r="GI11" s="9">
        <v>10.595000000000001</v>
      </c>
      <c r="GJ11" s="9">
        <v>15.672000000000001</v>
      </c>
      <c r="GK11" s="9">
        <v>24.898</v>
      </c>
      <c r="GL11" s="9">
        <v>9.6980000000000004</v>
      </c>
      <c r="GM11" s="9">
        <v>15.2</v>
      </c>
      <c r="GN11" s="9">
        <v>1.369</v>
      </c>
      <c r="GO11" s="9">
        <v>0.89800000000000002</v>
      </c>
      <c r="GP11" s="9">
        <v>0.47199999999999998</v>
      </c>
      <c r="GQ11" s="9">
        <v>56.732999999999997</v>
      </c>
      <c r="GR11" s="9">
        <v>18.596</v>
      </c>
      <c r="GS11" s="9">
        <v>38.137</v>
      </c>
      <c r="GT11" s="9">
        <v>43.055999999999997</v>
      </c>
      <c r="GU11" s="9">
        <v>12.693</v>
      </c>
      <c r="GV11" s="9">
        <v>30.363</v>
      </c>
      <c r="GW11" s="9">
        <v>13.677</v>
      </c>
      <c r="GX11" s="9">
        <v>5.9029999999999996</v>
      </c>
      <c r="GY11" s="9">
        <v>7.774</v>
      </c>
      <c r="GZ11" s="9">
        <v>7.5439999999999996</v>
      </c>
      <c r="HA11" s="9">
        <v>3.496</v>
      </c>
      <c r="HB11" s="9">
        <v>4.048</v>
      </c>
      <c r="HC11" s="9">
        <v>6.133</v>
      </c>
      <c r="HD11" s="9">
        <v>2.407</v>
      </c>
      <c r="HE11" s="9">
        <v>3.726</v>
      </c>
    </row>
    <row r="12" spans="1:213">
      <c r="A12" s="10">
        <v>42401</v>
      </c>
      <c r="B12" s="9">
        <v>325.83600000000001</v>
      </c>
      <c r="C12" s="9">
        <v>669.55100000000004</v>
      </c>
      <c r="D12" s="9">
        <v>719.78599999999994</v>
      </c>
      <c r="E12" s="9">
        <v>214.70599999999999</v>
      </c>
      <c r="F12" s="9">
        <v>505.07900000000001</v>
      </c>
      <c r="G12" s="9">
        <v>275.601</v>
      </c>
      <c r="H12" s="9">
        <v>111.13</v>
      </c>
      <c r="I12" s="9">
        <v>164.47200000000001</v>
      </c>
      <c r="J12" s="9">
        <v>144.53800000000001</v>
      </c>
      <c r="K12" s="9">
        <v>49.843000000000004</v>
      </c>
      <c r="L12" s="9">
        <v>94.694999999999993</v>
      </c>
      <c r="M12" s="9">
        <v>131.06299999999999</v>
      </c>
      <c r="N12" s="9">
        <v>61.286000000000001</v>
      </c>
      <c r="O12" s="9">
        <v>69.775999999999996</v>
      </c>
      <c r="P12" s="9">
        <v>2368.7109999999998</v>
      </c>
      <c r="Q12" s="9">
        <v>1253.42</v>
      </c>
      <c r="R12" s="9">
        <v>1115.2909999999999</v>
      </c>
      <c r="S12" s="9">
        <v>1652.5160000000001</v>
      </c>
      <c r="T12" s="9">
        <v>1036.6610000000001</v>
      </c>
      <c r="U12" s="9">
        <v>615.85500000000002</v>
      </c>
      <c r="V12" s="9">
        <v>1430.7460000000001</v>
      </c>
      <c r="W12" s="9">
        <v>902.13199999999995</v>
      </c>
      <c r="X12" s="9">
        <v>528.61400000000003</v>
      </c>
      <c r="Y12" s="9">
        <v>221.77099999999999</v>
      </c>
      <c r="Z12" s="9">
        <v>134.529</v>
      </c>
      <c r="AA12" s="9">
        <v>87.242000000000004</v>
      </c>
      <c r="AB12" s="9">
        <v>200.05</v>
      </c>
      <c r="AC12" s="9">
        <v>120.8</v>
      </c>
      <c r="AD12" s="9">
        <v>79.25</v>
      </c>
      <c r="AE12" s="9">
        <v>21.721</v>
      </c>
      <c r="AF12" s="9">
        <v>13.73</v>
      </c>
      <c r="AG12" s="9">
        <v>7.9909999999999997</v>
      </c>
      <c r="AH12" s="9">
        <v>716.19500000000005</v>
      </c>
      <c r="AI12" s="9">
        <v>216.75899999999999</v>
      </c>
      <c r="AJ12" s="9">
        <v>499.43599999999998</v>
      </c>
      <c r="AK12" s="9">
        <v>529.71199999999999</v>
      </c>
      <c r="AL12" s="9">
        <v>141.87</v>
      </c>
      <c r="AM12" s="9">
        <v>387.84199999999998</v>
      </c>
      <c r="AN12" s="9">
        <v>186.482</v>
      </c>
      <c r="AO12" s="9">
        <v>74.888999999999996</v>
      </c>
      <c r="AP12" s="9">
        <v>111.593</v>
      </c>
      <c r="AQ12" s="9">
        <v>79.537999999999997</v>
      </c>
      <c r="AR12" s="9">
        <v>26.728999999999999</v>
      </c>
      <c r="AS12" s="9">
        <v>52.808999999999997</v>
      </c>
      <c r="AT12" s="9">
        <v>106.944</v>
      </c>
      <c r="AU12" s="9">
        <v>48.16</v>
      </c>
      <c r="AV12" s="9">
        <v>58.783999999999999</v>
      </c>
      <c r="AW12" s="9">
        <v>807.58900000000006</v>
      </c>
      <c r="AX12" s="9">
        <v>425.85300000000001</v>
      </c>
      <c r="AY12" s="9">
        <v>381.73599999999999</v>
      </c>
      <c r="AZ12" s="9">
        <v>529.30499999999995</v>
      </c>
      <c r="BA12" s="9">
        <v>340.899</v>
      </c>
      <c r="BB12" s="9">
        <v>188.40600000000001</v>
      </c>
      <c r="BC12" s="9">
        <v>456.34199999999998</v>
      </c>
      <c r="BD12" s="9">
        <v>301.28699999999998</v>
      </c>
      <c r="BE12" s="9">
        <v>155.05500000000001</v>
      </c>
      <c r="BF12" s="9">
        <v>72.962999999999994</v>
      </c>
      <c r="BG12" s="9">
        <v>39.610999999999997</v>
      </c>
      <c r="BH12" s="9">
        <v>33.351999999999997</v>
      </c>
      <c r="BI12" s="9">
        <v>67.320999999999998</v>
      </c>
      <c r="BJ12" s="9">
        <v>36.633000000000003</v>
      </c>
      <c r="BK12" s="9">
        <v>30.687999999999999</v>
      </c>
      <c r="BL12" s="9">
        <v>5.6420000000000003</v>
      </c>
      <c r="BM12" s="9">
        <v>2.9780000000000002</v>
      </c>
      <c r="BN12" s="9">
        <v>2.6640000000000001</v>
      </c>
      <c r="BO12" s="9">
        <v>278.28500000000003</v>
      </c>
      <c r="BP12" s="9">
        <v>84.953999999999994</v>
      </c>
      <c r="BQ12" s="9">
        <v>193.33</v>
      </c>
      <c r="BR12" s="9">
        <v>194.06299999999999</v>
      </c>
      <c r="BS12" s="9">
        <v>47.938000000000002</v>
      </c>
      <c r="BT12" s="9">
        <v>146.125</v>
      </c>
      <c r="BU12" s="9">
        <v>84.221000000000004</v>
      </c>
      <c r="BV12" s="9">
        <v>37.015999999999998</v>
      </c>
      <c r="BW12" s="9">
        <v>47.204999999999998</v>
      </c>
      <c r="BX12" s="9">
        <v>39.091000000000001</v>
      </c>
      <c r="BY12" s="9">
        <v>11.67</v>
      </c>
      <c r="BZ12" s="9">
        <v>27.420999999999999</v>
      </c>
      <c r="CA12" s="9">
        <v>45.13</v>
      </c>
      <c r="CB12" s="9">
        <v>25.346</v>
      </c>
      <c r="CC12" s="9">
        <v>19.783999999999999</v>
      </c>
      <c r="CD12" s="9">
        <v>1315.925</v>
      </c>
      <c r="CE12" s="9">
        <v>721.197</v>
      </c>
      <c r="CF12" s="9">
        <v>594.72900000000004</v>
      </c>
      <c r="CG12" s="9">
        <v>895.35299999999995</v>
      </c>
      <c r="CH12" s="9">
        <v>596.01700000000005</v>
      </c>
      <c r="CI12" s="9">
        <v>299.33600000000001</v>
      </c>
      <c r="CJ12" s="9">
        <v>773.68299999999999</v>
      </c>
      <c r="CK12" s="9">
        <v>517.50900000000001</v>
      </c>
      <c r="CL12" s="9">
        <v>256.173</v>
      </c>
      <c r="CM12" s="9">
        <v>121.67</v>
      </c>
      <c r="CN12" s="9">
        <v>78.507999999999996</v>
      </c>
      <c r="CO12" s="9">
        <v>43.161999999999999</v>
      </c>
      <c r="CP12" s="9">
        <v>110.71</v>
      </c>
      <c r="CQ12" s="9">
        <v>69.597999999999999</v>
      </c>
      <c r="CR12" s="9">
        <v>41.110999999999997</v>
      </c>
      <c r="CS12" s="9">
        <v>10.961</v>
      </c>
      <c r="CT12" s="9">
        <v>8.91</v>
      </c>
      <c r="CU12" s="9">
        <v>2.0510000000000002</v>
      </c>
      <c r="CV12" s="9">
        <v>420.572</v>
      </c>
      <c r="CW12" s="9">
        <v>125.179</v>
      </c>
      <c r="CX12" s="9">
        <v>295.39299999999997</v>
      </c>
      <c r="CY12" s="9">
        <v>306.05500000000001</v>
      </c>
      <c r="CZ12" s="9">
        <v>82.146000000000001</v>
      </c>
      <c r="DA12" s="9">
        <v>223.90899999999999</v>
      </c>
      <c r="DB12" s="9">
        <v>114.517</v>
      </c>
      <c r="DC12" s="9">
        <v>43.033000000000001</v>
      </c>
      <c r="DD12" s="9">
        <v>71.483999999999995</v>
      </c>
      <c r="DE12" s="9">
        <v>53.338999999999999</v>
      </c>
      <c r="DF12" s="9">
        <v>15.116</v>
      </c>
      <c r="DG12" s="9">
        <v>38.222999999999999</v>
      </c>
      <c r="DH12" s="9">
        <v>61.177999999999997</v>
      </c>
      <c r="DI12" s="9">
        <v>27.917000000000002</v>
      </c>
      <c r="DJ12" s="9">
        <v>33.261000000000003</v>
      </c>
      <c r="DK12" s="9">
        <v>237.614</v>
      </c>
      <c r="DL12" s="9">
        <v>125.922</v>
      </c>
      <c r="DM12" s="9">
        <v>111.69199999999999</v>
      </c>
      <c r="DN12" s="9">
        <v>154.46</v>
      </c>
      <c r="DO12" s="9">
        <v>101.145</v>
      </c>
      <c r="DP12" s="9">
        <v>53.314</v>
      </c>
      <c r="DQ12" s="9">
        <v>122.185</v>
      </c>
      <c r="DR12" s="9">
        <v>81.722999999999999</v>
      </c>
      <c r="DS12" s="9">
        <v>40.463000000000001</v>
      </c>
      <c r="DT12" s="9">
        <v>32.274000000000001</v>
      </c>
      <c r="DU12" s="9">
        <v>19.422000000000001</v>
      </c>
      <c r="DV12" s="9">
        <v>12.852</v>
      </c>
      <c r="DW12" s="9">
        <v>30.393999999999998</v>
      </c>
      <c r="DX12" s="9">
        <v>18.306999999999999</v>
      </c>
      <c r="DY12" s="9">
        <v>12.087</v>
      </c>
      <c r="DZ12" s="9">
        <v>1.88</v>
      </c>
      <c r="EA12" s="9">
        <v>1.1160000000000001</v>
      </c>
      <c r="EB12" s="9">
        <v>0.76500000000000001</v>
      </c>
      <c r="EC12" s="9">
        <v>83.153999999999996</v>
      </c>
      <c r="ED12" s="9">
        <v>24.776</v>
      </c>
      <c r="EE12" s="9">
        <v>58.378</v>
      </c>
      <c r="EF12" s="9">
        <v>60.491999999999997</v>
      </c>
      <c r="EG12" s="9">
        <v>15.683</v>
      </c>
      <c r="EH12" s="9">
        <v>44.808999999999997</v>
      </c>
      <c r="EI12" s="9">
        <v>22.661999999999999</v>
      </c>
      <c r="EJ12" s="9">
        <v>9.0939999999999994</v>
      </c>
      <c r="EK12" s="9">
        <v>13.568</v>
      </c>
      <c r="EL12" s="9">
        <v>11.778</v>
      </c>
      <c r="EM12" s="9">
        <v>2.8969999999999998</v>
      </c>
      <c r="EN12" s="9">
        <v>8.8810000000000002</v>
      </c>
      <c r="EO12" s="9">
        <v>10.884</v>
      </c>
      <c r="EP12" s="9">
        <v>6.1970000000000001</v>
      </c>
      <c r="EQ12" s="9">
        <v>4.6870000000000003</v>
      </c>
      <c r="ER12" s="9">
        <v>127.596</v>
      </c>
      <c r="ES12" s="9">
        <v>67.454999999999998</v>
      </c>
      <c r="ET12" s="9">
        <v>60.140999999999998</v>
      </c>
      <c r="EU12" s="9">
        <v>106.303</v>
      </c>
      <c r="EV12" s="9">
        <v>61.398000000000003</v>
      </c>
      <c r="EW12" s="9">
        <v>44.905000000000001</v>
      </c>
      <c r="EX12" s="9">
        <v>92.363</v>
      </c>
      <c r="EY12" s="9">
        <v>53.853999999999999</v>
      </c>
      <c r="EZ12" s="9">
        <v>38.509</v>
      </c>
      <c r="FA12" s="9">
        <v>13.94</v>
      </c>
      <c r="FB12" s="9">
        <v>7.5439999999999996</v>
      </c>
      <c r="FC12" s="9">
        <v>6.3959999999999999</v>
      </c>
      <c r="FD12" s="9">
        <v>13.141999999999999</v>
      </c>
      <c r="FE12" s="9">
        <v>6.8289999999999997</v>
      </c>
      <c r="FF12" s="9">
        <v>6.3129999999999997</v>
      </c>
      <c r="FG12" s="9">
        <v>0.79800000000000004</v>
      </c>
      <c r="FH12" s="9">
        <v>0.71499999999999997</v>
      </c>
      <c r="FI12" s="9">
        <v>8.3000000000000004E-2</v>
      </c>
      <c r="FJ12" s="9">
        <v>21.292999999999999</v>
      </c>
      <c r="FK12" s="9">
        <v>6.0570000000000004</v>
      </c>
      <c r="FL12" s="9">
        <v>15.236000000000001</v>
      </c>
      <c r="FM12" s="9">
        <v>16.215</v>
      </c>
      <c r="FN12" s="9">
        <v>4.3490000000000002</v>
      </c>
      <c r="FO12" s="9">
        <v>11.866</v>
      </c>
      <c r="FP12" s="9">
        <v>5.077</v>
      </c>
      <c r="FQ12" s="9">
        <v>1.708</v>
      </c>
      <c r="FR12" s="9">
        <v>3.37</v>
      </c>
      <c r="FS12" s="9">
        <v>1.3420000000000001</v>
      </c>
      <c r="FT12" s="9">
        <v>0.23599999999999999</v>
      </c>
      <c r="FU12" s="9">
        <v>1.1060000000000001</v>
      </c>
      <c r="FV12" s="9">
        <v>3.7349999999999999</v>
      </c>
      <c r="FW12" s="9">
        <v>1.472</v>
      </c>
      <c r="FX12" s="9">
        <v>2.2629999999999999</v>
      </c>
      <c r="FY12" s="9">
        <v>215.477</v>
      </c>
      <c r="FZ12" s="9">
        <v>108.14700000000001</v>
      </c>
      <c r="GA12" s="9">
        <v>107.33</v>
      </c>
      <c r="GB12" s="9">
        <v>158.60599999999999</v>
      </c>
      <c r="GC12" s="9">
        <v>90.207999999999998</v>
      </c>
      <c r="GD12" s="9">
        <v>68.397999999999996</v>
      </c>
      <c r="GE12" s="9">
        <v>133.57300000000001</v>
      </c>
      <c r="GF12" s="9">
        <v>79.126999999999995</v>
      </c>
      <c r="GG12" s="9">
        <v>54.445999999999998</v>
      </c>
      <c r="GH12" s="9">
        <v>25.033000000000001</v>
      </c>
      <c r="GI12" s="9">
        <v>11.081</v>
      </c>
      <c r="GJ12" s="9">
        <v>13.952</v>
      </c>
      <c r="GK12" s="9">
        <v>24.398</v>
      </c>
      <c r="GL12" s="9">
        <v>10.446</v>
      </c>
      <c r="GM12" s="9">
        <v>13.952</v>
      </c>
      <c r="GN12" s="9">
        <v>0.63500000000000001</v>
      </c>
      <c r="GO12" s="9">
        <v>0.63500000000000001</v>
      </c>
      <c r="GP12" s="9">
        <v>0</v>
      </c>
      <c r="GQ12" s="9">
        <v>56.87</v>
      </c>
      <c r="GR12" s="9">
        <v>17.939</v>
      </c>
      <c r="GS12" s="9">
        <v>38.930999999999997</v>
      </c>
      <c r="GT12" s="9">
        <v>43.244999999999997</v>
      </c>
      <c r="GU12" s="9">
        <v>13.188000000000001</v>
      </c>
      <c r="GV12" s="9">
        <v>30.056999999999999</v>
      </c>
      <c r="GW12" s="9">
        <v>13.625</v>
      </c>
      <c r="GX12" s="9">
        <v>4.7510000000000003</v>
      </c>
      <c r="GY12" s="9">
        <v>8.8740000000000006</v>
      </c>
      <c r="GZ12" s="9">
        <v>6.4619999999999997</v>
      </c>
      <c r="HA12" s="9">
        <v>1.49</v>
      </c>
      <c r="HB12" s="9">
        <v>4.9710000000000001</v>
      </c>
      <c r="HC12" s="9">
        <v>7.1639999999999997</v>
      </c>
      <c r="HD12" s="9">
        <v>3.2610000000000001</v>
      </c>
      <c r="HE12" s="9">
        <v>3.903</v>
      </c>
    </row>
    <row r="13" spans="1:213">
      <c r="A13" s="10">
        <v>42767</v>
      </c>
      <c r="B13" s="9">
        <v>327.60199999999998</v>
      </c>
      <c r="C13" s="9">
        <v>722.26499999999999</v>
      </c>
      <c r="D13" s="9">
        <v>765.68799999999999</v>
      </c>
      <c r="E13" s="9">
        <v>216.69900000000001</v>
      </c>
      <c r="F13" s="9">
        <v>548.98900000000003</v>
      </c>
      <c r="G13" s="9">
        <v>284.178</v>
      </c>
      <c r="H13" s="9">
        <v>110.90300000000001</v>
      </c>
      <c r="I13" s="9">
        <v>173.27500000000001</v>
      </c>
      <c r="J13" s="9">
        <v>139.482</v>
      </c>
      <c r="K13" s="9">
        <v>47.308999999999997</v>
      </c>
      <c r="L13" s="9">
        <v>92.171999999999997</v>
      </c>
      <c r="M13" s="9">
        <v>144.696</v>
      </c>
      <c r="N13" s="9">
        <v>63.593000000000004</v>
      </c>
      <c r="O13" s="9">
        <v>81.102999999999994</v>
      </c>
      <c r="P13" s="9">
        <v>2326.4169999999999</v>
      </c>
      <c r="Q13" s="9">
        <v>1222.259</v>
      </c>
      <c r="R13" s="9">
        <v>1104.1579999999999</v>
      </c>
      <c r="S13" s="9">
        <v>1597.6880000000001</v>
      </c>
      <c r="T13" s="9">
        <v>1006.169</v>
      </c>
      <c r="U13" s="9">
        <v>591.51900000000001</v>
      </c>
      <c r="V13" s="9">
        <v>1390.308</v>
      </c>
      <c r="W13" s="9">
        <v>885.89800000000002</v>
      </c>
      <c r="X13" s="9">
        <v>504.41</v>
      </c>
      <c r="Y13" s="9">
        <v>207.38</v>
      </c>
      <c r="Z13" s="9">
        <v>120.271</v>
      </c>
      <c r="AA13" s="9">
        <v>87.108999999999995</v>
      </c>
      <c r="AB13" s="9">
        <v>183.94399999999999</v>
      </c>
      <c r="AC13" s="9">
        <v>105.73399999999999</v>
      </c>
      <c r="AD13" s="9">
        <v>78.209999999999994</v>
      </c>
      <c r="AE13" s="9">
        <v>23.436</v>
      </c>
      <c r="AF13" s="9">
        <v>14.537000000000001</v>
      </c>
      <c r="AG13" s="9">
        <v>8.8989999999999991</v>
      </c>
      <c r="AH13" s="9">
        <v>728.72799999999995</v>
      </c>
      <c r="AI13" s="9">
        <v>216.089</v>
      </c>
      <c r="AJ13" s="9">
        <v>512.63900000000001</v>
      </c>
      <c r="AK13" s="9">
        <v>536.98400000000004</v>
      </c>
      <c r="AL13" s="9">
        <v>139.607</v>
      </c>
      <c r="AM13" s="9">
        <v>397.37700000000001</v>
      </c>
      <c r="AN13" s="9">
        <v>191.744</v>
      </c>
      <c r="AO13" s="9">
        <v>76.481999999999999</v>
      </c>
      <c r="AP13" s="9">
        <v>115.262</v>
      </c>
      <c r="AQ13" s="9">
        <v>90.353999999999999</v>
      </c>
      <c r="AR13" s="9">
        <v>22.86</v>
      </c>
      <c r="AS13" s="9">
        <v>67.494</v>
      </c>
      <c r="AT13" s="9">
        <v>101.39</v>
      </c>
      <c r="AU13" s="9">
        <v>53.622</v>
      </c>
      <c r="AV13" s="9">
        <v>47.768000000000001</v>
      </c>
      <c r="AW13" s="9">
        <v>803.63499999999999</v>
      </c>
      <c r="AX13" s="9">
        <v>419.49200000000002</v>
      </c>
      <c r="AY13" s="9">
        <v>384.14299999999997</v>
      </c>
      <c r="AZ13" s="9">
        <v>514.83900000000006</v>
      </c>
      <c r="BA13" s="9">
        <v>333.63600000000002</v>
      </c>
      <c r="BB13" s="9">
        <v>181.203</v>
      </c>
      <c r="BC13" s="9">
        <v>432.78699999999998</v>
      </c>
      <c r="BD13" s="9">
        <v>285.66399999999999</v>
      </c>
      <c r="BE13" s="9">
        <v>147.12299999999999</v>
      </c>
      <c r="BF13" s="9">
        <v>82.052000000000007</v>
      </c>
      <c r="BG13" s="9">
        <v>47.972000000000001</v>
      </c>
      <c r="BH13" s="9">
        <v>34.081000000000003</v>
      </c>
      <c r="BI13" s="9">
        <v>77.781999999999996</v>
      </c>
      <c r="BJ13" s="9">
        <v>44.265000000000001</v>
      </c>
      <c r="BK13" s="9">
        <v>33.517000000000003</v>
      </c>
      <c r="BL13" s="9">
        <v>4.2699999999999996</v>
      </c>
      <c r="BM13" s="9">
        <v>3.7069999999999999</v>
      </c>
      <c r="BN13" s="9">
        <v>0.56399999999999995</v>
      </c>
      <c r="BO13" s="9">
        <v>288.79599999999999</v>
      </c>
      <c r="BP13" s="9">
        <v>85.856999999999999</v>
      </c>
      <c r="BQ13" s="9">
        <v>202.94</v>
      </c>
      <c r="BR13" s="9">
        <v>205.31299999999999</v>
      </c>
      <c r="BS13" s="9">
        <v>55.008000000000003</v>
      </c>
      <c r="BT13" s="9">
        <v>150.30500000000001</v>
      </c>
      <c r="BU13" s="9">
        <v>83.483000000000004</v>
      </c>
      <c r="BV13" s="9">
        <v>30.849</v>
      </c>
      <c r="BW13" s="9">
        <v>52.634</v>
      </c>
      <c r="BX13" s="9">
        <v>42.118000000000002</v>
      </c>
      <c r="BY13" s="9">
        <v>10.837</v>
      </c>
      <c r="BZ13" s="9">
        <v>31.28</v>
      </c>
      <c r="CA13" s="9">
        <v>41.366</v>
      </c>
      <c r="CB13" s="9">
        <v>20.012</v>
      </c>
      <c r="CC13" s="9">
        <v>21.353999999999999</v>
      </c>
      <c r="CD13" s="9">
        <v>1248.6369999999999</v>
      </c>
      <c r="CE13" s="9">
        <v>671.61500000000001</v>
      </c>
      <c r="CF13" s="9">
        <v>577.02300000000002</v>
      </c>
      <c r="CG13" s="9">
        <v>858.11500000000001</v>
      </c>
      <c r="CH13" s="9">
        <v>560.66399999999999</v>
      </c>
      <c r="CI13" s="9">
        <v>297.452</v>
      </c>
      <c r="CJ13" s="9">
        <v>722.13699999999994</v>
      </c>
      <c r="CK13" s="9">
        <v>472.36399999999998</v>
      </c>
      <c r="CL13" s="9">
        <v>249.773</v>
      </c>
      <c r="CM13" s="9">
        <v>135.97800000000001</v>
      </c>
      <c r="CN13" s="9">
        <v>88.3</v>
      </c>
      <c r="CO13" s="9">
        <v>47.677999999999997</v>
      </c>
      <c r="CP13" s="9">
        <v>122.842</v>
      </c>
      <c r="CQ13" s="9">
        <v>77.933000000000007</v>
      </c>
      <c r="CR13" s="9">
        <v>44.908000000000001</v>
      </c>
      <c r="CS13" s="9">
        <v>13.135999999999999</v>
      </c>
      <c r="CT13" s="9">
        <v>10.366</v>
      </c>
      <c r="CU13" s="9">
        <v>2.77</v>
      </c>
      <c r="CV13" s="9">
        <v>390.52199999999999</v>
      </c>
      <c r="CW13" s="9">
        <v>110.95099999999999</v>
      </c>
      <c r="CX13" s="9">
        <v>279.57100000000003</v>
      </c>
      <c r="CY13" s="9">
        <v>267.21499999999997</v>
      </c>
      <c r="CZ13" s="9">
        <v>64.122</v>
      </c>
      <c r="DA13" s="9">
        <v>203.09299999999999</v>
      </c>
      <c r="DB13" s="9">
        <v>123.307</v>
      </c>
      <c r="DC13" s="9">
        <v>46.829000000000001</v>
      </c>
      <c r="DD13" s="9">
        <v>76.477999999999994</v>
      </c>
      <c r="DE13" s="9">
        <v>59.34</v>
      </c>
      <c r="DF13" s="9">
        <v>17.745999999999999</v>
      </c>
      <c r="DG13" s="9">
        <v>41.594999999999999</v>
      </c>
      <c r="DH13" s="9">
        <v>63.966999999999999</v>
      </c>
      <c r="DI13" s="9">
        <v>29.082999999999998</v>
      </c>
      <c r="DJ13" s="9">
        <v>34.883000000000003</v>
      </c>
      <c r="DK13" s="9">
        <v>239.78899999999999</v>
      </c>
      <c r="DL13" s="9">
        <v>126.613</v>
      </c>
      <c r="DM13" s="9">
        <v>113.17700000000001</v>
      </c>
      <c r="DN13" s="9">
        <v>153.322</v>
      </c>
      <c r="DO13" s="9">
        <v>101.483</v>
      </c>
      <c r="DP13" s="9">
        <v>51.838000000000001</v>
      </c>
      <c r="DQ13" s="9">
        <v>127.07299999999999</v>
      </c>
      <c r="DR13" s="9">
        <v>85.802999999999997</v>
      </c>
      <c r="DS13" s="9">
        <v>41.27</v>
      </c>
      <c r="DT13" s="9">
        <v>26.248999999999999</v>
      </c>
      <c r="DU13" s="9">
        <v>15.680999999999999</v>
      </c>
      <c r="DV13" s="9">
        <v>10.569000000000001</v>
      </c>
      <c r="DW13" s="9">
        <v>25.018000000000001</v>
      </c>
      <c r="DX13" s="9">
        <v>14.8</v>
      </c>
      <c r="DY13" s="9">
        <v>10.217000000000001</v>
      </c>
      <c r="DZ13" s="9">
        <v>1.2310000000000001</v>
      </c>
      <c r="EA13" s="9">
        <v>0.88</v>
      </c>
      <c r="EB13" s="9">
        <v>0.35099999999999998</v>
      </c>
      <c r="EC13" s="9">
        <v>86.466999999999999</v>
      </c>
      <c r="ED13" s="9">
        <v>25.129000000000001</v>
      </c>
      <c r="EE13" s="9">
        <v>61.338000000000001</v>
      </c>
      <c r="EF13" s="9">
        <v>62.869</v>
      </c>
      <c r="EG13" s="9">
        <v>16.382000000000001</v>
      </c>
      <c r="EH13" s="9">
        <v>46.487000000000002</v>
      </c>
      <c r="EI13" s="9">
        <v>23.597999999999999</v>
      </c>
      <c r="EJ13" s="9">
        <v>8.7469999999999999</v>
      </c>
      <c r="EK13" s="9">
        <v>14.851000000000001</v>
      </c>
      <c r="EL13" s="9">
        <v>12.385</v>
      </c>
      <c r="EM13" s="9">
        <v>3.077</v>
      </c>
      <c r="EN13" s="9">
        <v>9.3070000000000004</v>
      </c>
      <c r="EO13" s="9">
        <v>11.212999999999999</v>
      </c>
      <c r="EP13" s="9">
        <v>5.67</v>
      </c>
      <c r="EQ13" s="9">
        <v>5.5430000000000001</v>
      </c>
      <c r="ER13" s="9">
        <v>113.813</v>
      </c>
      <c r="ES13" s="9">
        <v>60.140999999999998</v>
      </c>
      <c r="ET13" s="9">
        <v>53.671999999999997</v>
      </c>
      <c r="EU13" s="9">
        <v>90.278999999999996</v>
      </c>
      <c r="EV13" s="9">
        <v>52.460999999999999</v>
      </c>
      <c r="EW13" s="9">
        <v>37.817999999999998</v>
      </c>
      <c r="EX13" s="9">
        <v>75.262</v>
      </c>
      <c r="EY13" s="9">
        <v>44.127000000000002</v>
      </c>
      <c r="EZ13" s="9">
        <v>31.135000000000002</v>
      </c>
      <c r="FA13" s="9">
        <v>15.018000000000001</v>
      </c>
      <c r="FB13" s="9">
        <v>8.3339999999999996</v>
      </c>
      <c r="FC13" s="9">
        <v>6.6840000000000002</v>
      </c>
      <c r="FD13" s="9">
        <v>14.313000000000001</v>
      </c>
      <c r="FE13" s="9">
        <v>7.7149999999999999</v>
      </c>
      <c r="FF13" s="9">
        <v>6.5979999999999999</v>
      </c>
      <c r="FG13" s="9">
        <v>0.70499999999999996</v>
      </c>
      <c r="FH13" s="9">
        <v>0.61899999999999999</v>
      </c>
      <c r="FI13" s="9">
        <v>8.5999999999999993E-2</v>
      </c>
      <c r="FJ13" s="9">
        <v>23.533000000000001</v>
      </c>
      <c r="FK13" s="9">
        <v>7.68</v>
      </c>
      <c r="FL13" s="9">
        <v>15.853999999999999</v>
      </c>
      <c r="FM13" s="9">
        <v>18.709</v>
      </c>
      <c r="FN13" s="9">
        <v>5.6349999999999998</v>
      </c>
      <c r="FO13" s="9">
        <v>13.073</v>
      </c>
      <c r="FP13" s="9">
        <v>4.8250000000000002</v>
      </c>
      <c r="FQ13" s="9">
        <v>2.044</v>
      </c>
      <c r="FR13" s="9">
        <v>2.78</v>
      </c>
      <c r="FS13" s="9">
        <v>1.67</v>
      </c>
      <c r="FT13" s="9">
        <v>0.73099999999999998</v>
      </c>
      <c r="FU13" s="9">
        <v>0.94</v>
      </c>
      <c r="FV13" s="9">
        <v>3.1539999999999999</v>
      </c>
      <c r="FW13" s="9">
        <v>1.3140000000000001</v>
      </c>
      <c r="FX13" s="9">
        <v>1.841</v>
      </c>
      <c r="FY13" s="9">
        <v>218.137</v>
      </c>
      <c r="FZ13" s="9">
        <v>110.68300000000001</v>
      </c>
      <c r="GA13" s="9">
        <v>107.455</v>
      </c>
      <c r="GB13" s="9">
        <v>155.95400000000001</v>
      </c>
      <c r="GC13" s="9">
        <v>89.768000000000001</v>
      </c>
      <c r="GD13" s="9">
        <v>66.186000000000007</v>
      </c>
      <c r="GE13" s="9">
        <v>128.601</v>
      </c>
      <c r="GF13" s="9">
        <v>75.899000000000001</v>
      </c>
      <c r="GG13" s="9">
        <v>52.701000000000001</v>
      </c>
      <c r="GH13" s="9">
        <v>27.353000000000002</v>
      </c>
      <c r="GI13" s="9">
        <v>13.868</v>
      </c>
      <c r="GJ13" s="9">
        <v>13.484</v>
      </c>
      <c r="GK13" s="9">
        <v>26.619</v>
      </c>
      <c r="GL13" s="9">
        <v>13.569000000000001</v>
      </c>
      <c r="GM13" s="9">
        <v>13.05</v>
      </c>
      <c r="GN13" s="9">
        <v>0.73399999999999999</v>
      </c>
      <c r="GO13" s="9">
        <v>0.3</v>
      </c>
      <c r="GP13" s="9">
        <v>0.434</v>
      </c>
      <c r="GQ13" s="9">
        <v>62.183999999999997</v>
      </c>
      <c r="GR13" s="9">
        <v>20.914999999999999</v>
      </c>
      <c r="GS13" s="9">
        <v>41.268999999999998</v>
      </c>
      <c r="GT13" s="9">
        <v>48.572000000000003</v>
      </c>
      <c r="GU13" s="9">
        <v>15.176</v>
      </c>
      <c r="GV13" s="9">
        <v>33.396999999999998</v>
      </c>
      <c r="GW13" s="9">
        <v>13.612</v>
      </c>
      <c r="GX13" s="9">
        <v>5.74</v>
      </c>
      <c r="GY13" s="9">
        <v>7.8719999999999999</v>
      </c>
      <c r="GZ13" s="9">
        <v>7.6950000000000003</v>
      </c>
      <c r="HA13" s="9">
        <v>2.5950000000000002</v>
      </c>
      <c r="HB13" s="9">
        <v>5.0999999999999996</v>
      </c>
      <c r="HC13" s="9">
        <v>5.9160000000000004</v>
      </c>
      <c r="HD13" s="9">
        <v>3.1440000000000001</v>
      </c>
      <c r="HE13" s="9">
        <v>2.7719999999999998</v>
      </c>
    </row>
    <row r="14" spans="1:213">
      <c r="A14" s="10">
        <v>43132</v>
      </c>
      <c r="B14" s="9">
        <v>321.93599999999998</v>
      </c>
      <c r="C14" s="9">
        <v>703.88599999999997</v>
      </c>
      <c r="D14" s="9">
        <v>766.529</v>
      </c>
      <c r="E14" s="9">
        <v>217.57300000000001</v>
      </c>
      <c r="F14" s="9">
        <v>548.95600000000002</v>
      </c>
      <c r="G14" s="9">
        <v>259.29399999999998</v>
      </c>
      <c r="H14" s="9">
        <v>104.363</v>
      </c>
      <c r="I14" s="9">
        <v>154.93100000000001</v>
      </c>
      <c r="J14" s="9">
        <v>131.363</v>
      </c>
      <c r="K14" s="9">
        <v>44.866</v>
      </c>
      <c r="L14" s="9">
        <v>86.495999999999995</v>
      </c>
      <c r="M14" s="9">
        <v>127.931</v>
      </c>
      <c r="N14" s="9">
        <v>59.497</v>
      </c>
      <c r="O14" s="9">
        <v>68.433999999999997</v>
      </c>
      <c r="P14" s="9">
        <v>2411.1999999999998</v>
      </c>
      <c r="Q14" s="9">
        <v>1253.2919999999999</v>
      </c>
      <c r="R14" s="9">
        <v>1157.9079999999999</v>
      </c>
      <c r="S14" s="9">
        <v>1664.145</v>
      </c>
      <c r="T14" s="9">
        <v>1026.462</v>
      </c>
      <c r="U14" s="9">
        <v>637.68299999999999</v>
      </c>
      <c r="V14" s="9">
        <v>1428.1279999999999</v>
      </c>
      <c r="W14" s="9">
        <v>895.96799999999996</v>
      </c>
      <c r="X14" s="9">
        <v>532.16</v>
      </c>
      <c r="Y14" s="9">
        <v>236.017</v>
      </c>
      <c r="Z14" s="9">
        <v>130.494</v>
      </c>
      <c r="AA14" s="9">
        <v>105.523</v>
      </c>
      <c r="AB14" s="9">
        <v>218.417</v>
      </c>
      <c r="AC14" s="9">
        <v>118.06100000000001</v>
      </c>
      <c r="AD14" s="9">
        <v>100.35599999999999</v>
      </c>
      <c r="AE14" s="9">
        <v>17.600000000000001</v>
      </c>
      <c r="AF14" s="9">
        <v>12.432</v>
      </c>
      <c r="AG14" s="9">
        <v>5.1680000000000001</v>
      </c>
      <c r="AH14" s="9">
        <v>747.05399999999997</v>
      </c>
      <c r="AI14" s="9">
        <v>226.83</v>
      </c>
      <c r="AJ14" s="9">
        <v>520.22400000000005</v>
      </c>
      <c r="AK14" s="9">
        <v>533.67899999999997</v>
      </c>
      <c r="AL14" s="9">
        <v>147.09399999999999</v>
      </c>
      <c r="AM14" s="9">
        <v>386.58499999999998</v>
      </c>
      <c r="AN14" s="9">
        <v>213.376</v>
      </c>
      <c r="AO14" s="9">
        <v>79.736000000000004</v>
      </c>
      <c r="AP14" s="9">
        <v>133.63999999999999</v>
      </c>
      <c r="AQ14" s="9">
        <v>92.087000000000003</v>
      </c>
      <c r="AR14" s="9">
        <v>27.931999999999999</v>
      </c>
      <c r="AS14" s="9">
        <v>64.155000000000001</v>
      </c>
      <c r="AT14" s="9">
        <v>121.289</v>
      </c>
      <c r="AU14" s="9">
        <v>51.804000000000002</v>
      </c>
      <c r="AV14" s="9">
        <v>69.484999999999999</v>
      </c>
      <c r="AW14" s="9">
        <v>825.274</v>
      </c>
      <c r="AX14" s="9">
        <v>432.83199999999999</v>
      </c>
      <c r="AY14" s="9">
        <v>392.44200000000001</v>
      </c>
      <c r="AZ14" s="9">
        <v>544.74599999999998</v>
      </c>
      <c r="BA14" s="9">
        <v>351.839</v>
      </c>
      <c r="BB14" s="9">
        <v>192.90700000000001</v>
      </c>
      <c r="BC14" s="9">
        <v>466.76100000000002</v>
      </c>
      <c r="BD14" s="9">
        <v>303.67200000000003</v>
      </c>
      <c r="BE14" s="9">
        <v>163.08799999999999</v>
      </c>
      <c r="BF14" s="9">
        <v>77.986000000000004</v>
      </c>
      <c r="BG14" s="9">
        <v>48.167000000000002</v>
      </c>
      <c r="BH14" s="9">
        <v>29.818000000000001</v>
      </c>
      <c r="BI14" s="9">
        <v>71.819999999999993</v>
      </c>
      <c r="BJ14" s="9">
        <v>43.8</v>
      </c>
      <c r="BK14" s="9">
        <v>28.02</v>
      </c>
      <c r="BL14" s="9">
        <v>6.1660000000000004</v>
      </c>
      <c r="BM14" s="9">
        <v>4.367</v>
      </c>
      <c r="BN14" s="9">
        <v>1.7989999999999999</v>
      </c>
      <c r="BO14" s="9">
        <v>280.52800000000002</v>
      </c>
      <c r="BP14" s="9">
        <v>80.992999999999995</v>
      </c>
      <c r="BQ14" s="9">
        <v>199.535</v>
      </c>
      <c r="BR14" s="9">
        <v>202.35</v>
      </c>
      <c r="BS14" s="9">
        <v>49.484000000000002</v>
      </c>
      <c r="BT14" s="9">
        <v>152.86600000000001</v>
      </c>
      <c r="BU14" s="9">
        <v>78.177999999999997</v>
      </c>
      <c r="BV14" s="9">
        <v>31.509</v>
      </c>
      <c r="BW14" s="9">
        <v>46.668999999999997</v>
      </c>
      <c r="BX14" s="9">
        <v>38.61</v>
      </c>
      <c r="BY14" s="9">
        <v>11.689</v>
      </c>
      <c r="BZ14" s="9">
        <v>26.92</v>
      </c>
      <c r="CA14" s="9">
        <v>39.569000000000003</v>
      </c>
      <c r="CB14" s="9">
        <v>19.82</v>
      </c>
      <c r="CC14" s="9">
        <v>19.748999999999999</v>
      </c>
      <c r="CD14" s="9">
        <v>1275.6510000000001</v>
      </c>
      <c r="CE14" s="9">
        <v>676.71900000000005</v>
      </c>
      <c r="CF14" s="9">
        <v>598.93200000000002</v>
      </c>
      <c r="CG14" s="9">
        <v>851.26300000000003</v>
      </c>
      <c r="CH14" s="9">
        <v>553.154</v>
      </c>
      <c r="CI14" s="9">
        <v>298.10899999999998</v>
      </c>
      <c r="CJ14" s="9">
        <v>715.72500000000002</v>
      </c>
      <c r="CK14" s="9">
        <v>463.904</v>
      </c>
      <c r="CL14" s="9">
        <v>251.821</v>
      </c>
      <c r="CM14" s="9">
        <v>135.53899999999999</v>
      </c>
      <c r="CN14" s="9">
        <v>89.25</v>
      </c>
      <c r="CO14" s="9">
        <v>46.289000000000001</v>
      </c>
      <c r="CP14" s="9">
        <v>120.854</v>
      </c>
      <c r="CQ14" s="9">
        <v>75.335999999999999</v>
      </c>
      <c r="CR14" s="9">
        <v>45.518000000000001</v>
      </c>
      <c r="CS14" s="9">
        <v>14.685</v>
      </c>
      <c r="CT14" s="9">
        <v>13.914</v>
      </c>
      <c r="CU14" s="9">
        <v>0.77100000000000002</v>
      </c>
      <c r="CV14" s="9">
        <v>424.38799999999998</v>
      </c>
      <c r="CW14" s="9">
        <v>123.565</v>
      </c>
      <c r="CX14" s="9">
        <v>300.82299999999998</v>
      </c>
      <c r="CY14" s="9">
        <v>310.887</v>
      </c>
      <c r="CZ14" s="9">
        <v>84.067999999999998</v>
      </c>
      <c r="DA14" s="9">
        <v>226.81899999999999</v>
      </c>
      <c r="DB14" s="9">
        <v>113.502</v>
      </c>
      <c r="DC14" s="9">
        <v>39.497</v>
      </c>
      <c r="DD14" s="9">
        <v>74.004000000000005</v>
      </c>
      <c r="DE14" s="9">
        <v>58.91</v>
      </c>
      <c r="DF14" s="9">
        <v>17.687000000000001</v>
      </c>
      <c r="DG14" s="9">
        <v>41.222999999999999</v>
      </c>
      <c r="DH14" s="9">
        <v>54.591000000000001</v>
      </c>
      <c r="DI14" s="9">
        <v>21.81</v>
      </c>
      <c r="DJ14" s="9">
        <v>32.780999999999999</v>
      </c>
      <c r="DK14" s="9">
        <v>249.76</v>
      </c>
      <c r="DL14" s="9">
        <v>127.979</v>
      </c>
      <c r="DM14" s="9">
        <v>121.78100000000001</v>
      </c>
      <c r="DN14" s="9">
        <v>156.602</v>
      </c>
      <c r="DO14" s="9">
        <v>99.14</v>
      </c>
      <c r="DP14" s="9">
        <v>57.460999999999999</v>
      </c>
      <c r="DQ14" s="9">
        <v>125.768</v>
      </c>
      <c r="DR14" s="9">
        <v>80.123000000000005</v>
      </c>
      <c r="DS14" s="9">
        <v>45.645000000000003</v>
      </c>
      <c r="DT14" s="9">
        <v>30.832999999999998</v>
      </c>
      <c r="DU14" s="9">
        <v>19.016999999999999</v>
      </c>
      <c r="DV14" s="9">
        <v>11.816000000000001</v>
      </c>
      <c r="DW14" s="9">
        <v>30.193999999999999</v>
      </c>
      <c r="DX14" s="9">
        <v>18.524999999999999</v>
      </c>
      <c r="DY14" s="9">
        <v>11.669</v>
      </c>
      <c r="DZ14" s="9">
        <v>0.63900000000000001</v>
      </c>
      <c r="EA14" s="9">
        <v>0.49199999999999999</v>
      </c>
      <c r="EB14" s="9">
        <v>0.14699999999999999</v>
      </c>
      <c r="EC14" s="9">
        <v>93.158000000000001</v>
      </c>
      <c r="ED14" s="9">
        <v>28.838000000000001</v>
      </c>
      <c r="EE14" s="9">
        <v>64.319999999999993</v>
      </c>
      <c r="EF14" s="9">
        <v>66.679000000000002</v>
      </c>
      <c r="EG14" s="9">
        <v>19.387</v>
      </c>
      <c r="EH14" s="9">
        <v>47.292000000000002</v>
      </c>
      <c r="EI14" s="9">
        <v>26.478999999999999</v>
      </c>
      <c r="EJ14" s="9">
        <v>9.452</v>
      </c>
      <c r="EK14" s="9">
        <v>17.027999999999999</v>
      </c>
      <c r="EL14" s="9">
        <v>13.244999999999999</v>
      </c>
      <c r="EM14" s="9">
        <v>4.423</v>
      </c>
      <c r="EN14" s="9">
        <v>8.8219999999999992</v>
      </c>
      <c r="EO14" s="9">
        <v>13.234999999999999</v>
      </c>
      <c r="EP14" s="9">
        <v>5.0289999999999999</v>
      </c>
      <c r="EQ14" s="9">
        <v>8.2059999999999995</v>
      </c>
      <c r="ER14" s="9">
        <v>110.66500000000001</v>
      </c>
      <c r="ES14" s="9">
        <v>57.353999999999999</v>
      </c>
      <c r="ET14" s="9">
        <v>53.311</v>
      </c>
      <c r="EU14" s="9">
        <v>88.474999999999994</v>
      </c>
      <c r="EV14" s="9">
        <v>50.448</v>
      </c>
      <c r="EW14" s="9">
        <v>38.027000000000001</v>
      </c>
      <c r="EX14" s="9">
        <v>74.715000000000003</v>
      </c>
      <c r="EY14" s="9">
        <v>43.649000000000001</v>
      </c>
      <c r="EZ14" s="9">
        <v>31.065000000000001</v>
      </c>
      <c r="FA14" s="9">
        <v>13.76</v>
      </c>
      <c r="FB14" s="9">
        <v>6.7990000000000004</v>
      </c>
      <c r="FC14" s="9">
        <v>6.9610000000000003</v>
      </c>
      <c r="FD14" s="9">
        <v>13.092000000000001</v>
      </c>
      <c r="FE14" s="9">
        <v>6.1310000000000002</v>
      </c>
      <c r="FF14" s="9">
        <v>6.9610000000000003</v>
      </c>
      <c r="FG14" s="9">
        <v>0.66800000000000004</v>
      </c>
      <c r="FH14" s="9">
        <v>0.66800000000000004</v>
      </c>
      <c r="FI14" s="9">
        <v>0</v>
      </c>
      <c r="FJ14" s="9">
        <v>22.190999999999999</v>
      </c>
      <c r="FK14" s="9">
        <v>6.9059999999999997</v>
      </c>
      <c r="FL14" s="9">
        <v>15.285</v>
      </c>
      <c r="FM14" s="9">
        <v>17.199000000000002</v>
      </c>
      <c r="FN14" s="9">
        <v>5.0019999999999998</v>
      </c>
      <c r="FO14" s="9">
        <v>12.196999999999999</v>
      </c>
      <c r="FP14" s="9">
        <v>4.992</v>
      </c>
      <c r="FQ14" s="9">
        <v>1.9039999999999999</v>
      </c>
      <c r="FR14" s="9">
        <v>3.0870000000000002</v>
      </c>
      <c r="FS14" s="9">
        <v>1.456</v>
      </c>
      <c r="FT14" s="9">
        <v>0.72499999999999998</v>
      </c>
      <c r="FU14" s="9">
        <v>0.73099999999999998</v>
      </c>
      <c r="FV14" s="9">
        <v>3.5350000000000001</v>
      </c>
      <c r="FW14" s="9">
        <v>1.179</v>
      </c>
      <c r="FX14" s="9">
        <v>2.3559999999999999</v>
      </c>
      <c r="FY14" s="9">
        <v>227.51300000000001</v>
      </c>
      <c r="FZ14" s="9">
        <v>115.383</v>
      </c>
      <c r="GA14" s="9">
        <v>112.13</v>
      </c>
      <c r="GB14" s="9">
        <v>167.404</v>
      </c>
      <c r="GC14" s="9">
        <v>95.143000000000001</v>
      </c>
      <c r="GD14" s="9">
        <v>72.260999999999996</v>
      </c>
      <c r="GE14" s="9">
        <v>138.024</v>
      </c>
      <c r="GF14" s="9">
        <v>80.2</v>
      </c>
      <c r="GG14" s="9">
        <v>57.825000000000003</v>
      </c>
      <c r="GH14" s="9">
        <v>29.379000000000001</v>
      </c>
      <c r="GI14" s="9">
        <v>14.943</v>
      </c>
      <c r="GJ14" s="9">
        <v>14.436</v>
      </c>
      <c r="GK14" s="9">
        <v>27.908000000000001</v>
      </c>
      <c r="GL14" s="9">
        <v>13.872</v>
      </c>
      <c r="GM14" s="9">
        <v>14.035</v>
      </c>
      <c r="GN14" s="9">
        <v>1.4710000000000001</v>
      </c>
      <c r="GO14" s="9">
        <v>1.071</v>
      </c>
      <c r="GP14" s="9">
        <v>0.40100000000000002</v>
      </c>
      <c r="GQ14" s="9">
        <v>60.109000000000002</v>
      </c>
      <c r="GR14" s="9">
        <v>20.241</v>
      </c>
      <c r="GS14" s="9">
        <v>39.869</v>
      </c>
      <c r="GT14" s="9">
        <v>48.197000000000003</v>
      </c>
      <c r="GU14" s="9">
        <v>15.737</v>
      </c>
      <c r="GV14" s="9">
        <v>32.46</v>
      </c>
      <c r="GW14" s="9">
        <v>11.913</v>
      </c>
      <c r="GX14" s="9">
        <v>4.5039999999999996</v>
      </c>
      <c r="GY14" s="9">
        <v>7.4089999999999998</v>
      </c>
      <c r="GZ14" s="9">
        <v>6.4109999999999996</v>
      </c>
      <c r="HA14" s="9">
        <v>2.044</v>
      </c>
      <c r="HB14" s="9">
        <v>4.3659999999999997</v>
      </c>
      <c r="HC14" s="9">
        <v>5.5019999999999998</v>
      </c>
      <c r="HD14" s="9">
        <v>2.46</v>
      </c>
      <c r="HE14" s="9">
        <v>3.0419999999999998</v>
      </c>
    </row>
    <row r="15" spans="1:213">
      <c r="A15" s="10">
        <v>43497</v>
      </c>
      <c r="B15" s="9">
        <v>325.98899999999998</v>
      </c>
      <c r="C15" s="9">
        <v>720.11300000000006</v>
      </c>
      <c r="D15" s="9">
        <v>772.19</v>
      </c>
      <c r="E15" s="9">
        <v>218.33500000000001</v>
      </c>
      <c r="F15" s="9">
        <v>553.85500000000002</v>
      </c>
      <c r="G15" s="9">
        <v>273.91199999999998</v>
      </c>
      <c r="H15" s="9">
        <v>107.654</v>
      </c>
      <c r="I15" s="9">
        <v>166.25800000000001</v>
      </c>
      <c r="J15" s="9">
        <v>142.32599999999999</v>
      </c>
      <c r="K15" s="9">
        <v>46.767000000000003</v>
      </c>
      <c r="L15" s="9">
        <v>95.56</v>
      </c>
      <c r="M15" s="9">
        <v>131.58600000000001</v>
      </c>
      <c r="N15" s="9">
        <v>60.887</v>
      </c>
      <c r="O15" s="9">
        <v>70.697999999999993</v>
      </c>
      <c r="P15" s="9">
        <v>2455.3519999999999</v>
      </c>
      <c r="Q15" s="9">
        <v>1276.6320000000001</v>
      </c>
      <c r="R15" s="9">
        <v>1178.72</v>
      </c>
      <c r="S15" s="9">
        <v>1681.606</v>
      </c>
      <c r="T15" s="9">
        <v>1044.1379999999999</v>
      </c>
      <c r="U15" s="9">
        <v>637.46799999999996</v>
      </c>
      <c r="V15" s="9">
        <v>1454.1759999999999</v>
      </c>
      <c r="W15" s="9">
        <v>921.31399999999996</v>
      </c>
      <c r="X15" s="9">
        <v>532.86099999999999</v>
      </c>
      <c r="Y15" s="9">
        <v>227.43100000000001</v>
      </c>
      <c r="Z15" s="9">
        <v>122.824</v>
      </c>
      <c r="AA15" s="9">
        <v>104.607</v>
      </c>
      <c r="AB15" s="9">
        <v>208.72900000000001</v>
      </c>
      <c r="AC15" s="9">
        <v>110.684</v>
      </c>
      <c r="AD15" s="9">
        <v>98.045000000000002</v>
      </c>
      <c r="AE15" s="9">
        <v>18.702000000000002</v>
      </c>
      <c r="AF15" s="9">
        <v>12.138999999999999</v>
      </c>
      <c r="AG15" s="9">
        <v>6.5620000000000003</v>
      </c>
      <c r="AH15" s="9">
        <v>773.74599999999998</v>
      </c>
      <c r="AI15" s="9">
        <v>232.494</v>
      </c>
      <c r="AJ15" s="9">
        <v>541.25199999999995</v>
      </c>
      <c r="AK15" s="9">
        <v>560.024</v>
      </c>
      <c r="AL15" s="9">
        <v>149.69800000000001</v>
      </c>
      <c r="AM15" s="9">
        <v>410.32600000000002</v>
      </c>
      <c r="AN15" s="9">
        <v>213.72200000000001</v>
      </c>
      <c r="AO15" s="9">
        <v>82.796000000000006</v>
      </c>
      <c r="AP15" s="9">
        <v>130.92599999999999</v>
      </c>
      <c r="AQ15" s="9">
        <v>97.7</v>
      </c>
      <c r="AR15" s="9">
        <v>32.914999999999999</v>
      </c>
      <c r="AS15" s="9">
        <v>64.784999999999997</v>
      </c>
      <c r="AT15" s="9">
        <v>116.023</v>
      </c>
      <c r="AU15" s="9">
        <v>49.881999999999998</v>
      </c>
      <c r="AV15" s="9">
        <v>66.141000000000005</v>
      </c>
      <c r="AW15" s="9">
        <v>838.56799999999998</v>
      </c>
      <c r="AX15" s="9">
        <v>441.28100000000001</v>
      </c>
      <c r="AY15" s="9">
        <v>397.28699999999998</v>
      </c>
      <c r="AZ15" s="9">
        <v>545.21</v>
      </c>
      <c r="BA15" s="9">
        <v>360.31900000000002</v>
      </c>
      <c r="BB15" s="9">
        <v>184.89099999999999</v>
      </c>
      <c r="BC15" s="9">
        <v>468.67500000000001</v>
      </c>
      <c r="BD15" s="9">
        <v>310.01400000000001</v>
      </c>
      <c r="BE15" s="9">
        <v>158.661</v>
      </c>
      <c r="BF15" s="9">
        <v>76.534000000000006</v>
      </c>
      <c r="BG15" s="9">
        <v>50.305</v>
      </c>
      <c r="BH15" s="9">
        <v>26.23</v>
      </c>
      <c r="BI15" s="9">
        <v>70.549000000000007</v>
      </c>
      <c r="BJ15" s="9">
        <v>46.000999999999998</v>
      </c>
      <c r="BK15" s="9">
        <v>24.547999999999998</v>
      </c>
      <c r="BL15" s="9">
        <v>5.9850000000000003</v>
      </c>
      <c r="BM15" s="9">
        <v>4.3040000000000003</v>
      </c>
      <c r="BN15" s="9">
        <v>1.681</v>
      </c>
      <c r="BO15" s="9">
        <v>293.358</v>
      </c>
      <c r="BP15" s="9">
        <v>80.962000000000003</v>
      </c>
      <c r="BQ15" s="9">
        <v>212.39599999999999</v>
      </c>
      <c r="BR15" s="9">
        <v>221.489</v>
      </c>
      <c r="BS15" s="9">
        <v>54.34</v>
      </c>
      <c r="BT15" s="9">
        <v>167.148</v>
      </c>
      <c r="BU15" s="9">
        <v>71.869</v>
      </c>
      <c r="BV15" s="9">
        <v>26.620999999999999</v>
      </c>
      <c r="BW15" s="9">
        <v>45.247999999999998</v>
      </c>
      <c r="BX15" s="9">
        <v>35.223999999999997</v>
      </c>
      <c r="BY15" s="9">
        <v>9.7609999999999992</v>
      </c>
      <c r="BZ15" s="9">
        <v>25.463000000000001</v>
      </c>
      <c r="CA15" s="9">
        <v>36.645000000000003</v>
      </c>
      <c r="CB15" s="9">
        <v>16.86</v>
      </c>
      <c r="CC15" s="9">
        <v>19.783999999999999</v>
      </c>
      <c r="CD15" s="9">
        <v>1297.5409999999999</v>
      </c>
      <c r="CE15" s="9">
        <v>692.59400000000005</v>
      </c>
      <c r="CF15" s="9">
        <v>604.947</v>
      </c>
      <c r="CG15" s="9">
        <v>895.73800000000006</v>
      </c>
      <c r="CH15" s="9">
        <v>579.57600000000002</v>
      </c>
      <c r="CI15" s="9">
        <v>316.161</v>
      </c>
      <c r="CJ15" s="9">
        <v>764.19899999999996</v>
      </c>
      <c r="CK15" s="9">
        <v>494.96899999999999</v>
      </c>
      <c r="CL15" s="9">
        <v>269.23</v>
      </c>
      <c r="CM15" s="9">
        <v>131.53899999999999</v>
      </c>
      <c r="CN15" s="9">
        <v>84.606999999999999</v>
      </c>
      <c r="CO15" s="9">
        <v>46.930999999999997</v>
      </c>
      <c r="CP15" s="9">
        <v>119.78700000000001</v>
      </c>
      <c r="CQ15" s="9">
        <v>74.462000000000003</v>
      </c>
      <c r="CR15" s="9">
        <v>45.325000000000003</v>
      </c>
      <c r="CS15" s="9">
        <v>11.752000000000001</v>
      </c>
      <c r="CT15" s="9">
        <v>10.145</v>
      </c>
      <c r="CU15" s="9">
        <v>1.607</v>
      </c>
      <c r="CV15" s="9">
        <v>401.803</v>
      </c>
      <c r="CW15" s="9">
        <v>113.018</v>
      </c>
      <c r="CX15" s="9">
        <v>288.786</v>
      </c>
      <c r="CY15" s="9">
        <v>290.69799999999998</v>
      </c>
      <c r="CZ15" s="9">
        <v>74.298000000000002</v>
      </c>
      <c r="DA15" s="9">
        <v>216.4</v>
      </c>
      <c r="DB15" s="9">
        <v>111.10599999999999</v>
      </c>
      <c r="DC15" s="9">
        <v>38.72</v>
      </c>
      <c r="DD15" s="9">
        <v>72.385999999999996</v>
      </c>
      <c r="DE15" s="9">
        <v>50.476999999999997</v>
      </c>
      <c r="DF15" s="9">
        <v>12.768000000000001</v>
      </c>
      <c r="DG15" s="9">
        <v>37.709000000000003</v>
      </c>
      <c r="DH15" s="9">
        <v>60.628999999999998</v>
      </c>
      <c r="DI15" s="9">
        <v>25.952000000000002</v>
      </c>
      <c r="DJ15" s="9">
        <v>34.677</v>
      </c>
      <c r="DK15" s="9">
        <v>250.708</v>
      </c>
      <c r="DL15" s="9">
        <v>131.68</v>
      </c>
      <c r="DM15" s="9">
        <v>119.027</v>
      </c>
      <c r="DN15" s="9">
        <v>159.41800000000001</v>
      </c>
      <c r="DO15" s="9">
        <v>103.226</v>
      </c>
      <c r="DP15" s="9">
        <v>56.192</v>
      </c>
      <c r="DQ15" s="9">
        <v>126.182</v>
      </c>
      <c r="DR15" s="9">
        <v>82.299000000000007</v>
      </c>
      <c r="DS15" s="9">
        <v>43.881999999999998</v>
      </c>
      <c r="DT15" s="9">
        <v>33.235999999999997</v>
      </c>
      <c r="DU15" s="9">
        <v>20.927</v>
      </c>
      <c r="DV15" s="9">
        <v>12.31</v>
      </c>
      <c r="DW15" s="9">
        <v>31.481000000000002</v>
      </c>
      <c r="DX15" s="9">
        <v>19.853999999999999</v>
      </c>
      <c r="DY15" s="9">
        <v>11.628</v>
      </c>
      <c r="DZ15" s="9">
        <v>1.7549999999999999</v>
      </c>
      <c r="EA15" s="9">
        <v>1.073</v>
      </c>
      <c r="EB15" s="9">
        <v>0.68200000000000005</v>
      </c>
      <c r="EC15" s="9">
        <v>91.29</v>
      </c>
      <c r="ED15" s="9">
        <v>28.454999999999998</v>
      </c>
      <c r="EE15" s="9">
        <v>62.835000000000001</v>
      </c>
      <c r="EF15" s="9">
        <v>65.623999999999995</v>
      </c>
      <c r="EG15" s="9">
        <v>19.161000000000001</v>
      </c>
      <c r="EH15" s="9">
        <v>46.463000000000001</v>
      </c>
      <c r="EI15" s="9">
        <v>25.666</v>
      </c>
      <c r="EJ15" s="9">
        <v>9.2929999999999993</v>
      </c>
      <c r="EK15" s="9">
        <v>16.372</v>
      </c>
      <c r="EL15" s="9">
        <v>12.856</v>
      </c>
      <c r="EM15" s="9">
        <v>4.0369999999999999</v>
      </c>
      <c r="EN15" s="9">
        <v>8.8190000000000008</v>
      </c>
      <c r="EO15" s="9">
        <v>12.808999999999999</v>
      </c>
      <c r="EP15" s="9">
        <v>5.2560000000000002</v>
      </c>
      <c r="EQ15" s="9">
        <v>7.5529999999999999</v>
      </c>
      <c r="ER15" s="9">
        <v>106.991</v>
      </c>
      <c r="ES15" s="9">
        <v>55.182000000000002</v>
      </c>
      <c r="ET15" s="9">
        <v>51.808999999999997</v>
      </c>
      <c r="EU15" s="9">
        <v>87.992999999999995</v>
      </c>
      <c r="EV15" s="9">
        <v>48.494</v>
      </c>
      <c r="EW15" s="9">
        <v>39.499000000000002</v>
      </c>
      <c r="EX15" s="9">
        <v>75.739000000000004</v>
      </c>
      <c r="EY15" s="9">
        <v>41.459000000000003</v>
      </c>
      <c r="EZ15" s="9">
        <v>34.28</v>
      </c>
      <c r="FA15" s="9">
        <v>12.255000000000001</v>
      </c>
      <c r="FB15" s="9">
        <v>7.0350000000000001</v>
      </c>
      <c r="FC15" s="9">
        <v>5.2190000000000003</v>
      </c>
      <c r="FD15" s="9">
        <v>11.571999999999999</v>
      </c>
      <c r="FE15" s="9">
        <v>6.5190000000000001</v>
      </c>
      <c r="FF15" s="9">
        <v>5.0540000000000003</v>
      </c>
      <c r="FG15" s="9">
        <v>0.68200000000000005</v>
      </c>
      <c r="FH15" s="9">
        <v>0.51700000000000002</v>
      </c>
      <c r="FI15" s="9">
        <v>0.16600000000000001</v>
      </c>
      <c r="FJ15" s="9">
        <v>18.998000000000001</v>
      </c>
      <c r="FK15" s="9">
        <v>6.6879999999999997</v>
      </c>
      <c r="FL15" s="9">
        <v>12.31</v>
      </c>
      <c r="FM15" s="9">
        <v>14.054</v>
      </c>
      <c r="FN15" s="9">
        <v>4.6449999999999996</v>
      </c>
      <c r="FO15" s="9">
        <v>9.41</v>
      </c>
      <c r="FP15" s="9">
        <v>4.9429999999999996</v>
      </c>
      <c r="FQ15" s="9">
        <v>2.0430000000000001</v>
      </c>
      <c r="FR15" s="9">
        <v>2.9</v>
      </c>
      <c r="FS15" s="9">
        <v>1.772</v>
      </c>
      <c r="FT15" s="9">
        <v>0.60299999999999998</v>
      </c>
      <c r="FU15" s="9">
        <v>1.169</v>
      </c>
      <c r="FV15" s="9">
        <v>3.1709999999999998</v>
      </c>
      <c r="FW15" s="9">
        <v>1.44</v>
      </c>
      <c r="FX15" s="9">
        <v>1.7310000000000001</v>
      </c>
      <c r="FY15" s="9">
        <v>228.726</v>
      </c>
      <c r="FZ15" s="9">
        <v>115.679</v>
      </c>
      <c r="GA15" s="9">
        <v>113.047</v>
      </c>
      <c r="GB15" s="9">
        <v>164.738</v>
      </c>
      <c r="GC15" s="9">
        <v>95.144999999999996</v>
      </c>
      <c r="GD15" s="9">
        <v>69.593000000000004</v>
      </c>
      <c r="GE15" s="9">
        <v>136.33799999999999</v>
      </c>
      <c r="GF15" s="9">
        <v>79.361000000000004</v>
      </c>
      <c r="GG15" s="9">
        <v>56.978000000000002</v>
      </c>
      <c r="GH15" s="9">
        <v>28.4</v>
      </c>
      <c r="GI15" s="9">
        <v>15.784000000000001</v>
      </c>
      <c r="GJ15" s="9">
        <v>12.616</v>
      </c>
      <c r="GK15" s="9">
        <v>27.891999999999999</v>
      </c>
      <c r="GL15" s="9">
        <v>15.488</v>
      </c>
      <c r="GM15" s="9">
        <v>12.404</v>
      </c>
      <c r="GN15" s="9">
        <v>0.50800000000000001</v>
      </c>
      <c r="GO15" s="9">
        <v>0.29699999999999999</v>
      </c>
      <c r="GP15" s="9">
        <v>0.21199999999999999</v>
      </c>
      <c r="GQ15" s="9">
        <v>63.988</v>
      </c>
      <c r="GR15" s="9">
        <v>20.535</v>
      </c>
      <c r="GS15" s="9">
        <v>43.453000000000003</v>
      </c>
      <c r="GT15" s="9">
        <v>50.746000000000002</v>
      </c>
      <c r="GU15" s="9">
        <v>15.257999999999999</v>
      </c>
      <c r="GV15" s="9">
        <v>35.488</v>
      </c>
      <c r="GW15" s="9">
        <v>13.241</v>
      </c>
      <c r="GX15" s="9">
        <v>5.2759999999999998</v>
      </c>
      <c r="GY15" s="9">
        <v>7.9649999999999999</v>
      </c>
      <c r="GZ15" s="9">
        <v>7.2450000000000001</v>
      </c>
      <c r="HA15" s="9">
        <v>3.302</v>
      </c>
      <c r="HB15" s="9">
        <v>3.9420000000000002</v>
      </c>
      <c r="HC15" s="9">
        <v>5.9969999999999999</v>
      </c>
      <c r="HD15" s="9">
        <v>1.974</v>
      </c>
      <c r="HE15" s="9">
        <v>4.0229999999999997</v>
      </c>
    </row>
    <row r="16" spans="1:213">
      <c r="A16" s="10">
        <v>43862</v>
      </c>
      <c r="B16" s="9">
        <v>341.76600000000002</v>
      </c>
      <c r="C16" s="9">
        <v>748.78599999999994</v>
      </c>
      <c r="D16" s="9">
        <v>815.38499999999999</v>
      </c>
      <c r="E16" s="9">
        <v>234.959</v>
      </c>
      <c r="F16" s="9">
        <v>580.42600000000004</v>
      </c>
      <c r="G16" s="9">
        <v>275.16699999999997</v>
      </c>
      <c r="H16" s="9">
        <v>106.807</v>
      </c>
      <c r="I16" s="9">
        <v>168.36</v>
      </c>
      <c r="J16" s="9">
        <v>144.89699999999999</v>
      </c>
      <c r="K16" s="9">
        <v>48.671999999999997</v>
      </c>
      <c r="L16" s="9">
        <v>96.224000000000004</v>
      </c>
      <c r="M16" s="9">
        <v>130.27000000000001</v>
      </c>
      <c r="N16" s="9">
        <v>58.134999999999998</v>
      </c>
      <c r="O16" s="9">
        <v>72.135999999999996</v>
      </c>
      <c r="P16" s="9">
        <v>2498.105</v>
      </c>
      <c r="Q16" s="9">
        <v>1283.068</v>
      </c>
      <c r="R16" s="9">
        <v>1215.037</v>
      </c>
      <c r="S16" s="9">
        <v>1688.722</v>
      </c>
      <c r="T16" s="9">
        <v>1034.7080000000001</v>
      </c>
      <c r="U16" s="9">
        <v>654.01400000000001</v>
      </c>
      <c r="V16" s="9">
        <v>1420.9590000000001</v>
      </c>
      <c r="W16" s="9">
        <v>866.83</v>
      </c>
      <c r="X16" s="9">
        <v>554.12900000000002</v>
      </c>
      <c r="Y16" s="9">
        <v>267.76299999999998</v>
      </c>
      <c r="Z16" s="9">
        <v>167.87700000000001</v>
      </c>
      <c r="AA16" s="9">
        <v>99.885000000000005</v>
      </c>
      <c r="AB16" s="9">
        <v>252.90299999999999</v>
      </c>
      <c r="AC16" s="9">
        <v>156.672</v>
      </c>
      <c r="AD16" s="9">
        <v>96.230999999999995</v>
      </c>
      <c r="AE16" s="9">
        <v>14.86</v>
      </c>
      <c r="AF16" s="9">
        <v>11.206</v>
      </c>
      <c r="AG16" s="9">
        <v>3.6539999999999999</v>
      </c>
      <c r="AH16" s="9">
        <v>809.38400000000001</v>
      </c>
      <c r="AI16" s="9">
        <v>248.36</v>
      </c>
      <c r="AJ16" s="9">
        <v>561.02300000000002</v>
      </c>
      <c r="AK16" s="9">
        <v>589.44600000000003</v>
      </c>
      <c r="AL16" s="9">
        <v>166.27799999999999</v>
      </c>
      <c r="AM16" s="9">
        <v>423.16800000000001</v>
      </c>
      <c r="AN16" s="9">
        <v>219.93700000000001</v>
      </c>
      <c r="AO16" s="9">
        <v>82.081999999999994</v>
      </c>
      <c r="AP16" s="9">
        <v>137.85499999999999</v>
      </c>
      <c r="AQ16" s="9">
        <v>111.143</v>
      </c>
      <c r="AR16" s="9">
        <v>33.904000000000003</v>
      </c>
      <c r="AS16" s="9">
        <v>77.239000000000004</v>
      </c>
      <c r="AT16" s="9">
        <v>108.794</v>
      </c>
      <c r="AU16" s="9">
        <v>48.177999999999997</v>
      </c>
      <c r="AV16" s="9">
        <v>60.616999999999997</v>
      </c>
      <c r="AW16" s="9">
        <v>844.45100000000002</v>
      </c>
      <c r="AX16" s="9">
        <v>432.82100000000003</v>
      </c>
      <c r="AY16" s="9">
        <v>411.63</v>
      </c>
      <c r="AZ16" s="9">
        <v>536.45000000000005</v>
      </c>
      <c r="BA16" s="9">
        <v>341.19299999999998</v>
      </c>
      <c r="BB16" s="9">
        <v>195.25700000000001</v>
      </c>
      <c r="BC16" s="9">
        <v>458.56299999999999</v>
      </c>
      <c r="BD16" s="9">
        <v>293.07299999999998</v>
      </c>
      <c r="BE16" s="9">
        <v>165.49</v>
      </c>
      <c r="BF16" s="9">
        <v>77.885999999999996</v>
      </c>
      <c r="BG16" s="9">
        <v>48.12</v>
      </c>
      <c r="BH16" s="9">
        <v>29.766999999999999</v>
      </c>
      <c r="BI16" s="9">
        <v>71.787999999999997</v>
      </c>
      <c r="BJ16" s="9">
        <v>43.043999999999997</v>
      </c>
      <c r="BK16" s="9">
        <v>28.744</v>
      </c>
      <c r="BL16" s="9">
        <v>6.0979999999999999</v>
      </c>
      <c r="BM16" s="9">
        <v>5.0759999999999996</v>
      </c>
      <c r="BN16" s="9">
        <v>1.0229999999999999</v>
      </c>
      <c r="BO16" s="9">
        <v>308.00200000000001</v>
      </c>
      <c r="BP16" s="9">
        <v>91.628</v>
      </c>
      <c r="BQ16" s="9">
        <v>216.37299999999999</v>
      </c>
      <c r="BR16" s="9">
        <v>223.84899999999999</v>
      </c>
      <c r="BS16" s="9">
        <v>59.31</v>
      </c>
      <c r="BT16" s="9">
        <v>164.53899999999999</v>
      </c>
      <c r="BU16" s="9">
        <v>84.153000000000006</v>
      </c>
      <c r="BV16" s="9">
        <v>32.317999999999998</v>
      </c>
      <c r="BW16" s="9">
        <v>51.835000000000001</v>
      </c>
      <c r="BX16" s="9">
        <v>38.389000000000003</v>
      </c>
      <c r="BY16" s="9">
        <v>11.500999999999999</v>
      </c>
      <c r="BZ16" s="9">
        <v>26.888000000000002</v>
      </c>
      <c r="CA16" s="9">
        <v>45.764000000000003</v>
      </c>
      <c r="CB16" s="9">
        <v>20.817</v>
      </c>
      <c r="CC16" s="9">
        <v>24.946999999999999</v>
      </c>
      <c r="CD16" s="9">
        <v>1335.37</v>
      </c>
      <c r="CE16" s="9">
        <v>712.928</v>
      </c>
      <c r="CF16" s="9">
        <v>622.44200000000001</v>
      </c>
      <c r="CG16" s="9">
        <v>891.51700000000005</v>
      </c>
      <c r="CH16" s="9">
        <v>577.61900000000003</v>
      </c>
      <c r="CI16" s="9">
        <v>313.89800000000002</v>
      </c>
      <c r="CJ16" s="9">
        <v>757.471</v>
      </c>
      <c r="CK16" s="9">
        <v>492.298</v>
      </c>
      <c r="CL16" s="9">
        <v>265.173</v>
      </c>
      <c r="CM16" s="9">
        <v>134.04599999999999</v>
      </c>
      <c r="CN16" s="9">
        <v>85.322000000000003</v>
      </c>
      <c r="CO16" s="9">
        <v>48.725000000000001</v>
      </c>
      <c r="CP16" s="9">
        <v>124.509</v>
      </c>
      <c r="CQ16" s="9">
        <v>76.611000000000004</v>
      </c>
      <c r="CR16" s="9">
        <v>47.898000000000003</v>
      </c>
      <c r="CS16" s="9">
        <v>9.5370000000000008</v>
      </c>
      <c r="CT16" s="9">
        <v>8.7100000000000009</v>
      </c>
      <c r="CU16" s="9">
        <v>0.82699999999999996</v>
      </c>
      <c r="CV16" s="9">
        <v>443.85300000000001</v>
      </c>
      <c r="CW16" s="9">
        <v>135.309</v>
      </c>
      <c r="CX16" s="9">
        <v>308.54399999999998</v>
      </c>
      <c r="CY16" s="9">
        <v>322.72300000000001</v>
      </c>
      <c r="CZ16" s="9">
        <v>87.668999999999997</v>
      </c>
      <c r="DA16" s="9">
        <v>235.054</v>
      </c>
      <c r="DB16" s="9">
        <v>121.13</v>
      </c>
      <c r="DC16" s="9">
        <v>47.64</v>
      </c>
      <c r="DD16" s="9">
        <v>73.489999999999995</v>
      </c>
      <c r="DE16" s="9">
        <v>57.426000000000002</v>
      </c>
      <c r="DF16" s="9">
        <v>19.151</v>
      </c>
      <c r="DG16" s="9">
        <v>38.274999999999999</v>
      </c>
      <c r="DH16" s="9">
        <v>63.704000000000001</v>
      </c>
      <c r="DI16" s="9">
        <v>28.489000000000001</v>
      </c>
      <c r="DJ16" s="9">
        <v>35.215000000000003</v>
      </c>
      <c r="DK16" s="9">
        <v>262.38299999999998</v>
      </c>
      <c r="DL16" s="9">
        <v>137.66800000000001</v>
      </c>
      <c r="DM16" s="9">
        <v>124.715</v>
      </c>
      <c r="DN16" s="9">
        <v>160.09100000000001</v>
      </c>
      <c r="DO16" s="9">
        <v>103.78</v>
      </c>
      <c r="DP16" s="9">
        <v>56.311</v>
      </c>
      <c r="DQ16" s="9">
        <v>127.084</v>
      </c>
      <c r="DR16" s="9">
        <v>82.533000000000001</v>
      </c>
      <c r="DS16" s="9">
        <v>44.551000000000002</v>
      </c>
      <c r="DT16" s="9">
        <v>33.006999999999998</v>
      </c>
      <c r="DU16" s="9">
        <v>21.247</v>
      </c>
      <c r="DV16" s="9">
        <v>11.76</v>
      </c>
      <c r="DW16" s="9">
        <v>30.632000000000001</v>
      </c>
      <c r="DX16" s="9">
        <v>19.38</v>
      </c>
      <c r="DY16" s="9">
        <v>11.252000000000001</v>
      </c>
      <c r="DZ16" s="9">
        <v>2.375</v>
      </c>
      <c r="EA16" s="9">
        <v>1.8660000000000001</v>
      </c>
      <c r="EB16" s="9">
        <v>0.50800000000000001</v>
      </c>
      <c r="EC16" s="9">
        <v>102.29300000000001</v>
      </c>
      <c r="ED16" s="9">
        <v>33.887999999999998</v>
      </c>
      <c r="EE16" s="9">
        <v>68.403999999999996</v>
      </c>
      <c r="EF16" s="9">
        <v>71.852999999999994</v>
      </c>
      <c r="EG16" s="9">
        <v>22.07</v>
      </c>
      <c r="EH16" s="9">
        <v>49.783000000000001</v>
      </c>
      <c r="EI16" s="9">
        <v>30.44</v>
      </c>
      <c r="EJ16" s="9">
        <v>11.819000000000001</v>
      </c>
      <c r="EK16" s="9">
        <v>18.620999999999999</v>
      </c>
      <c r="EL16" s="9">
        <v>15.56</v>
      </c>
      <c r="EM16" s="9">
        <v>6.327</v>
      </c>
      <c r="EN16" s="9">
        <v>9.234</v>
      </c>
      <c r="EO16" s="9">
        <v>14.879</v>
      </c>
      <c r="EP16" s="9">
        <v>5.492</v>
      </c>
      <c r="EQ16" s="9">
        <v>9.3879999999999999</v>
      </c>
      <c r="ER16" s="9">
        <v>106.553</v>
      </c>
      <c r="ES16" s="9">
        <v>54.003999999999998</v>
      </c>
      <c r="ET16" s="9">
        <v>52.548999999999999</v>
      </c>
      <c r="EU16" s="9">
        <v>84.245999999999995</v>
      </c>
      <c r="EV16" s="9">
        <v>46.863999999999997</v>
      </c>
      <c r="EW16" s="9">
        <v>37.383000000000003</v>
      </c>
      <c r="EX16" s="9">
        <v>70.614000000000004</v>
      </c>
      <c r="EY16" s="9">
        <v>39.228999999999999</v>
      </c>
      <c r="EZ16" s="9">
        <v>31.385000000000002</v>
      </c>
      <c r="FA16" s="9">
        <v>13.632</v>
      </c>
      <c r="FB16" s="9">
        <v>7.6349999999999998</v>
      </c>
      <c r="FC16" s="9">
        <v>5.9969999999999999</v>
      </c>
      <c r="FD16" s="9">
        <v>12.882</v>
      </c>
      <c r="FE16" s="9">
        <v>6.9930000000000003</v>
      </c>
      <c r="FF16" s="9">
        <v>5.8890000000000002</v>
      </c>
      <c r="FG16" s="9">
        <v>0.75</v>
      </c>
      <c r="FH16" s="9">
        <v>0.64200000000000002</v>
      </c>
      <c r="FI16" s="9">
        <v>0.108</v>
      </c>
      <c r="FJ16" s="9">
        <v>22.306000000000001</v>
      </c>
      <c r="FK16" s="9">
        <v>7.14</v>
      </c>
      <c r="FL16" s="9">
        <v>15.167</v>
      </c>
      <c r="FM16" s="9">
        <v>16.193999999999999</v>
      </c>
      <c r="FN16" s="9">
        <v>5.0220000000000002</v>
      </c>
      <c r="FO16" s="9">
        <v>11.172000000000001</v>
      </c>
      <c r="FP16" s="9">
        <v>6.1120000000000001</v>
      </c>
      <c r="FQ16" s="9">
        <v>2.1179999999999999</v>
      </c>
      <c r="FR16" s="9">
        <v>3.9950000000000001</v>
      </c>
      <c r="FS16" s="9">
        <v>1.4410000000000001</v>
      </c>
      <c r="FT16" s="9">
        <v>0.38100000000000001</v>
      </c>
      <c r="FU16" s="9">
        <v>1.06</v>
      </c>
      <c r="FV16" s="9">
        <v>4.6719999999999997</v>
      </c>
      <c r="FW16" s="9">
        <v>1.7370000000000001</v>
      </c>
      <c r="FX16" s="9">
        <v>2.9350000000000001</v>
      </c>
      <c r="FY16" s="9">
        <v>236.57</v>
      </c>
      <c r="FZ16" s="9">
        <v>120.845</v>
      </c>
      <c r="GA16" s="9">
        <v>115.72499999999999</v>
      </c>
      <c r="GB16" s="9">
        <v>173.38399999999999</v>
      </c>
      <c r="GC16" s="9">
        <v>102.52800000000001</v>
      </c>
      <c r="GD16" s="9">
        <v>70.855999999999995</v>
      </c>
      <c r="GE16" s="9">
        <v>144.798</v>
      </c>
      <c r="GF16" s="9">
        <v>86.424000000000007</v>
      </c>
      <c r="GG16" s="9">
        <v>58.374000000000002</v>
      </c>
      <c r="GH16" s="9">
        <v>28.585999999999999</v>
      </c>
      <c r="GI16" s="9">
        <v>16.103999999999999</v>
      </c>
      <c r="GJ16" s="9">
        <v>12.481999999999999</v>
      </c>
      <c r="GK16" s="9">
        <v>28.042999999999999</v>
      </c>
      <c r="GL16" s="9">
        <v>15.561</v>
      </c>
      <c r="GM16" s="9">
        <v>12.481999999999999</v>
      </c>
      <c r="GN16" s="9">
        <v>0.54200000000000004</v>
      </c>
      <c r="GO16" s="9">
        <v>0.54200000000000004</v>
      </c>
      <c r="GP16" s="9">
        <v>0</v>
      </c>
      <c r="GQ16" s="9">
        <v>63.186999999999998</v>
      </c>
      <c r="GR16" s="9">
        <v>18.317</v>
      </c>
      <c r="GS16" s="9">
        <v>44.87</v>
      </c>
      <c r="GT16" s="9">
        <v>50.86</v>
      </c>
      <c r="GU16" s="9">
        <v>13.57</v>
      </c>
      <c r="GV16" s="9">
        <v>37.29</v>
      </c>
      <c r="GW16" s="9">
        <v>12.327</v>
      </c>
      <c r="GX16" s="9">
        <v>4.7469999999999999</v>
      </c>
      <c r="GY16" s="9">
        <v>7.58</v>
      </c>
      <c r="GZ16" s="9">
        <v>7.0880000000000001</v>
      </c>
      <c r="HA16" s="9">
        <v>2.0369999999999999</v>
      </c>
      <c r="HB16" s="9">
        <v>5.0510000000000002</v>
      </c>
      <c r="HC16" s="9">
        <v>5.2389999999999999</v>
      </c>
      <c r="HD16" s="9">
        <v>2.71</v>
      </c>
      <c r="HE16" s="9">
        <v>2.5289999999999999</v>
      </c>
    </row>
    <row r="17" spans="1:213">
      <c r="A17" s="10">
        <v>44228</v>
      </c>
      <c r="B17" s="9">
        <v>334.572</v>
      </c>
      <c r="C17" s="9">
        <v>705.72699999999998</v>
      </c>
      <c r="D17" s="9">
        <v>795.91099999999994</v>
      </c>
      <c r="E17" s="9">
        <v>236.74199999999999</v>
      </c>
      <c r="F17" s="9">
        <v>559.16899999999998</v>
      </c>
      <c r="G17" s="9">
        <v>244.387</v>
      </c>
      <c r="H17" s="9">
        <v>97.828999999999994</v>
      </c>
      <c r="I17" s="9">
        <v>146.55799999999999</v>
      </c>
      <c r="J17" s="9">
        <v>114.419</v>
      </c>
      <c r="K17" s="9">
        <v>37.027999999999999</v>
      </c>
      <c r="L17" s="9">
        <v>77.391000000000005</v>
      </c>
      <c r="M17" s="9">
        <v>129.96799999999999</v>
      </c>
      <c r="N17" s="9">
        <v>60.801000000000002</v>
      </c>
      <c r="O17" s="9">
        <v>69.167000000000002</v>
      </c>
      <c r="P17" s="9">
        <v>2536.567</v>
      </c>
      <c r="Q17" s="9">
        <v>1308.579</v>
      </c>
      <c r="R17" s="9">
        <v>1227.9880000000001</v>
      </c>
      <c r="S17" s="9">
        <v>1737.9590000000001</v>
      </c>
      <c r="T17" s="9">
        <v>1063.702</v>
      </c>
      <c r="U17" s="9">
        <v>674.25699999999995</v>
      </c>
      <c r="V17" s="9">
        <v>1515.692</v>
      </c>
      <c r="W17" s="9">
        <v>939.48900000000003</v>
      </c>
      <c r="X17" s="9">
        <v>576.20299999999997</v>
      </c>
      <c r="Y17" s="9">
        <v>222.267</v>
      </c>
      <c r="Z17" s="9">
        <v>124.21299999999999</v>
      </c>
      <c r="AA17" s="9">
        <v>98.054000000000002</v>
      </c>
      <c r="AB17" s="9">
        <v>203.673</v>
      </c>
      <c r="AC17" s="9">
        <v>111.337</v>
      </c>
      <c r="AD17" s="9">
        <v>92.335999999999999</v>
      </c>
      <c r="AE17" s="9">
        <v>18.593</v>
      </c>
      <c r="AF17" s="9">
        <v>12.875</v>
      </c>
      <c r="AG17" s="9">
        <v>5.718</v>
      </c>
      <c r="AH17" s="9">
        <v>798.60799999999995</v>
      </c>
      <c r="AI17" s="9">
        <v>244.87700000000001</v>
      </c>
      <c r="AJ17" s="9">
        <v>553.73099999999999</v>
      </c>
      <c r="AK17" s="9">
        <v>584.30499999999995</v>
      </c>
      <c r="AL17" s="9">
        <v>158.29499999999999</v>
      </c>
      <c r="AM17" s="9">
        <v>426.01100000000002</v>
      </c>
      <c r="AN17" s="9">
        <v>214.303</v>
      </c>
      <c r="AO17" s="9">
        <v>86.581999999999994</v>
      </c>
      <c r="AP17" s="9">
        <v>127.72</v>
      </c>
      <c r="AQ17" s="9">
        <v>100.52500000000001</v>
      </c>
      <c r="AR17" s="9">
        <v>31.437999999999999</v>
      </c>
      <c r="AS17" s="9">
        <v>69.085999999999999</v>
      </c>
      <c r="AT17" s="9">
        <v>113.77800000000001</v>
      </c>
      <c r="AU17" s="9">
        <v>55.143999999999998</v>
      </c>
      <c r="AV17" s="9">
        <v>58.634</v>
      </c>
      <c r="AW17" s="9">
        <v>845.66399999999999</v>
      </c>
      <c r="AX17" s="9">
        <v>440.50700000000001</v>
      </c>
      <c r="AY17" s="9">
        <v>405.15699999999998</v>
      </c>
      <c r="AZ17" s="9">
        <v>551.33100000000002</v>
      </c>
      <c r="BA17" s="9">
        <v>344.78100000000001</v>
      </c>
      <c r="BB17" s="9">
        <v>206.55</v>
      </c>
      <c r="BC17" s="9">
        <v>479.48</v>
      </c>
      <c r="BD17" s="9">
        <v>302.56599999999997</v>
      </c>
      <c r="BE17" s="9">
        <v>176.91399999999999</v>
      </c>
      <c r="BF17" s="9">
        <v>71.850999999999999</v>
      </c>
      <c r="BG17" s="9">
        <v>42.216000000000001</v>
      </c>
      <c r="BH17" s="9">
        <v>29.635999999999999</v>
      </c>
      <c r="BI17" s="9">
        <v>64.528000000000006</v>
      </c>
      <c r="BJ17" s="9">
        <v>36.770000000000003</v>
      </c>
      <c r="BK17" s="9">
        <v>27.757999999999999</v>
      </c>
      <c r="BL17" s="9">
        <v>7.3230000000000004</v>
      </c>
      <c r="BM17" s="9">
        <v>5.4459999999999997</v>
      </c>
      <c r="BN17" s="9">
        <v>1.8779999999999999</v>
      </c>
      <c r="BO17" s="9">
        <v>294.33300000000003</v>
      </c>
      <c r="BP17" s="9">
        <v>95.725999999999999</v>
      </c>
      <c r="BQ17" s="9">
        <v>198.608</v>
      </c>
      <c r="BR17" s="9">
        <v>224.99700000000001</v>
      </c>
      <c r="BS17" s="9">
        <v>65.084000000000003</v>
      </c>
      <c r="BT17" s="9">
        <v>159.91300000000001</v>
      </c>
      <c r="BU17" s="9">
        <v>69.335999999999999</v>
      </c>
      <c r="BV17" s="9">
        <v>30.640999999999998</v>
      </c>
      <c r="BW17" s="9">
        <v>38.694000000000003</v>
      </c>
      <c r="BX17" s="9">
        <v>33.927</v>
      </c>
      <c r="BY17" s="9">
        <v>11.12</v>
      </c>
      <c r="BZ17" s="9">
        <v>22.808</v>
      </c>
      <c r="CA17" s="9">
        <v>35.408999999999999</v>
      </c>
      <c r="CB17" s="9">
        <v>19.521999999999998</v>
      </c>
      <c r="CC17" s="9">
        <v>15.887</v>
      </c>
      <c r="CD17" s="9">
        <v>1336.819</v>
      </c>
      <c r="CE17" s="9">
        <v>706.15200000000004</v>
      </c>
      <c r="CF17" s="9">
        <v>630.66700000000003</v>
      </c>
      <c r="CG17" s="9">
        <v>897.54100000000005</v>
      </c>
      <c r="CH17" s="9">
        <v>588.90300000000002</v>
      </c>
      <c r="CI17" s="9">
        <v>308.63799999999998</v>
      </c>
      <c r="CJ17" s="9">
        <v>718.48199999999997</v>
      </c>
      <c r="CK17" s="9">
        <v>473.637</v>
      </c>
      <c r="CL17" s="9">
        <v>244.845</v>
      </c>
      <c r="CM17" s="9">
        <v>179.059</v>
      </c>
      <c r="CN17" s="9">
        <v>115.26600000000001</v>
      </c>
      <c r="CO17" s="9">
        <v>63.792999999999999</v>
      </c>
      <c r="CP17" s="9">
        <v>159.39400000000001</v>
      </c>
      <c r="CQ17" s="9">
        <v>102.908</v>
      </c>
      <c r="CR17" s="9">
        <v>56.485999999999997</v>
      </c>
      <c r="CS17" s="9">
        <v>19.666</v>
      </c>
      <c r="CT17" s="9">
        <v>12.359</v>
      </c>
      <c r="CU17" s="9">
        <v>7.3070000000000004</v>
      </c>
      <c r="CV17" s="9">
        <v>439.279</v>
      </c>
      <c r="CW17" s="9">
        <v>117.249</v>
      </c>
      <c r="CX17" s="9">
        <v>322.029</v>
      </c>
      <c r="CY17" s="9">
        <v>348.56099999999998</v>
      </c>
      <c r="CZ17" s="9">
        <v>91.063000000000002</v>
      </c>
      <c r="DA17" s="9">
        <v>257.49799999999999</v>
      </c>
      <c r="DB17" s="9">
        <v>90.716999999999999</v>
      </c>
      <c r="DC17" s="9">
        <v>26.186</v>
      </c>
      <c r="DD17" s="9">
        <v>64.531000000000006</v>
      </c>
      <c r="DE17" s="9">
        <v>44.932000000000002</v>
      </c>
      <c r="DF17" s="9">
        <v>8.1240000000000006</v>
      </c>
      <c r="DG17" s="9">
        <v>36.807000000000002</v>
      </c>
      <c r="DH17" s="9">
        <v>45.784999999999997</v>
      </c>
      <c r="DI17" s="9">
        <v>18.061</v>
      </c>
      <c r="DJ17" s="9">
        <v>27.724</v>
      </c>
      <c r="DK17" s="9">
        <v>266.66899999999998</v>
      </c>
      <c r="DL17" s="9">
        <v>140.09200000000001</v>
      </c>
      <c r="DM17" s="9">
        <v>126.578</v>
      </c>
      <c r="DN17" s="9">
        <v>164.74600000000001</v>
      </c>
      <c r="DO17" s="9">
        <v>107.642</v>
      </c>
      <c r="DP17" s="9">
        <v>57.103999999999999</v>
      </c>
      <c r="DQ17" s="9">
        <v>132.36000000000001</v>
      </c>
      <c r="DR17" s="9">
        <v>87.441000000000003</v>
      </c>
      <c r="DS17" s="9">
        <v>44.92</v>
      </c>
      <c r="DT17" s="9">
        <v>32.386000000000003</v>
      </c>
      <c r="DU17" s="9">
        <v>20.201000000000001</v>
      </c>
      <c r="DV17" s="9">
        <v>12.183999999999999</v>
      </c>
      <c r="DW17" s="9">
        <v>30.887</v>
      </c>
      <c r="DX17" s="9">
        <v>19.030999999999999</v>
      </c>
      <c r="DY17" s="9">
        <v>11.856</v>
      </c>
      <c r="DZ17" s="9">
        <v>1.498</v>
      </c>
      <c r="EA17" s="9">
        <v>1.17</v>
      </c>
      <c r="EB17" s="9">
        <v>0.32800000000000001</v>
      </c>
      <c r="EC17" s="9">
        <v>101.923</v>
      </c>
      <c r="ED17" s="9">
        <v>32.450000000000003</v>
      </c>
      <c r="EE17" s="9">
        <v>69.472999999999999</v>
      </c>
      <c r="EF17" s="9">
        <v>78.049000000000007</v>
      </c>
      <c r="EG17" s="9">
        <v>21.991</v>
      </c>
      <c r="EH17" s="9">
        <v>56.058</v>
      </c>
      <c r="EI17" s="9">
        <v>23.873999999999999</v>
      </c>
      <c r="EJ17" s="9">
        <v>10.459</v>
      </c>
      <c r="EK17" s="9">
        <v>13.416</v>
      </c>
      <c r="EL17" s="9">
        <v>10.387</v>
      </c>
      <c r="EM17" s="9">
        <v>3.0670000000000002</v>
      </c>
      <c r="EN17" s="9">
        <v>7.32</v>
      </c>
      <c r="EO17" s="9">
        <v>13.488</v>
      </c>
      <c r="EP17" s="9">
        <v>7.3920000000000003</v>
      </c>
      <c r="EQ17" s="9">
        <v>6.0960000000000001</v>
      </c>
      <c r="ER17" s="9">
        <v>108.946</v>
      </c>
      <c r="ES17" s="9">
        <v>55.570999999999998</v>
      </c>
      <c r="ET17" s="9">
        <v>53.375</v>
      </c>
      <c r="EU17" s="9">
        <v>85.471000000000004</v>
      </c>
      <c r="EV17" s="9">
        <v>47.005000000000003</v>
      </c>
      <c r="EW17" s="9">
        <v>38.466000000000001</v>
      </c>
      <c r="EX17" s="9">
        <v>72.010999999999996</v>
      </c>
      <c r="EY17" s="9">
        <v>40.44</v>
      </c>
      <c r="EZ17" s="9">
        <v>31.571000000000002</v>
      </c>
      <c r="FA17" s="9">
        <v>13.46</v>
      </c>
      <c r="FB17" s="9">
        <v>6.5650000000000004</v>
      </c>
      <c r="FC17" s="9">
        <v>6.8949999999999996</v>
      </c>
      <c r="FD17" s="9">
        <v>12.654999999999999</v>
      </c>
      <c r="FE17" s="9">
        <v>6.2690000000000001</v>
      </c>
      <c r="FF17" s="9">
        <v>6.3869999999999996</v>
      </c>
      <c r="FG17" s="9">
        <v>0.80400000000000005</v>
      </c>
      <c r="FH17" s="9">
        <v>0.29699999999999999</v>
      </c>
      <c r="FI17" s="9">
        <v>0.50800000000000001</v>
      </c>
      <c r="FJ17" s="9">
        <v>23.475000000000001</v>
      </c>
      <c r="FK17" s="9">
        <v>8.5660000000000007</v>
      </c>
      <c r="FL17" s="9">
        <v>14.909000000000001</v>
      </c>
      <c r="FM17" s="9">
        <v>18.166</v>
      </c>
      <c r="FN17" s="9">
        <v>5.9640000000000004</v>
      </c>
      <c r="FO17" s="9">
        <v>12.202999999999999</v>
      </c>
      <c r="FP17" s="9">
        <v>5.3090000000000002</v>
      </c>
      <c r="FQ17" s="9">
        <v>2.6019999999999999</v>
      </c>
      <c r="FR17" s="9">
        <v>2.706</v>
      </c>
      <c r="FS17" s="9">
        <v>1.5660000000000001</v>
      </c>
      <c r="FT17" s="9">
        <v>0.66</v>
      </c>
      <c r="FU17" s="9">
        <v>0.90500000000000003</v>
      </c>
      <c r="FV17" s="9">
        <v>3.7429999999999999</v>
      </c>
      <c r="FW17" s="9">
        <v>1.9419999999999999</v>
      </c>
      <c r="FX17" s="9">
        <v>1.8009999999999999</v>
      </c>
      <c r="FY17" s="9">
        <v>242.988</v>
      </c>
      <c r="FZ17" s="9">
        <v>122.723</v>
      </c>
      <c r="GA17" s="9">
        <v>120.265</v>
      </c>
      <c r="GB17" s="9">
        <v>179.80600000000001</v>
      </c>
      <c r="GC17" s="9">
        <v>100.871</v>
      </c>
      <c r="GD17" s="9">
        <v>78.935000000000002</v>
      </c>
      <c r="GE17" s="9">
        <v>153.58000000000001</v>
      </c>
      <c r="GF17" s="9">
        <v>88.822999999999993</v>
      </c>
      <c r="GG17" s="9">
        <v>64.757000000000005</v>
      </c>
      <c r="GH17" s="9">
        <v>26.227</v>
      </c>
      <c r="GI17" s="9">
        <v>12.048999999999999</v>
      </c>
      <c r="GJ17" s="9">
        <v>14.178000000000001</v>
      </c>
      <c r="GK17" s="9">
        <v>25.145</v>
      </c>
      <c r="GL17" s="9">
        <v>11.553000000000001</v>
      </c>
      <c r="GM17" s="9">
        <v>13.592000000000001</v>
      </c>
      <c r="GN17" s="9">
        <v>1.081</v>
      </c>
      <c r="GO17" s="9">
        <v>0.495</v>
      </c>
      <c r="GP17" s="9">
        <v>0.58599999999999997</v>
      </c>
      <c r="GQ17" s="9">
        <v>63.180999999999997</v>
      </c>
      <c r="GR17" s="9">
        <v>21.850999999999999</v>
      </c>
      <c r="GS17" s="9">
        <v>41.33</v>
      </c>
      <c r="GT17" s="9">
        <v>50.408000000000001</v>
      </c>
      <c r="GU17" s="9">
        <v>15.438000000000001</v>
      </c>
      <c r="GV17" s="9">
        <v>34.970999999999997</v>
      </c>
      <c r="GW17" s="9">
        <v>12.773</v>
      </c>
      <c r="GX17" s="9">
        <v>6.4139999999999997</v>
      </c>
      <c r="GY17" s="9">
        <v>6.359</v>
      </c>
      <c r="GZ17" s="9">
        <v>5.4630000000000001</v>
      </c>
      <c r="HA17" s="9">
        <v>1.859</v>
      </c>
      <c r="HB17" s="9">
        <v>3.6030000000000002</v>
      </c>
      <c r="HC17" s="9">
        <v>7.31</v>
      </c>
      <c r="HD17" s="9">
        <v>4.5540000000000003</v>
      </c>
      <c r="HE17" s="9">
        <v>2.7559999999999998</v>
      </c>
    </row>
    <row r="18" spans="1:213">
      <c r="A18" s="10">
        <v>44593</v>
      </c>
      <c r="B18" s="9">
        <v>339.363</v>
      </c>
      <c r="C18" s="9">
        <v>722.68200000000002</v>
      </c>
      <c r="D18" s="9">
        <v>868.23</v>
      </c>
      <c r="E18" s="9">
        <v>263.43599999999998</v>
      </c>
      <c r="F18" s="9">
        <v>604.79399999999998</v>
      </c>
      <c r="G18" s="9">
        <v>193.815</v>
      </c>
      <c r="H18" s="9">
        <v>75.927000000000007</v>
      </c>
      <c r="I18" s="9">
        <v>117.88800000000001</v>
      </c>
      <c r="J18" s="9">
        <v>103.39</v>
      </c>
      <c r="K18" s="9">
        <v>31.068999999999999</v>
      </c>
      <c r="L18" s="9">
        <v>72.320999999999998</v>
      </c>
      <c r="M18" s="9">
        <v>90.424999999999997</v>
      </c>
      <c r="N18" s="9">
        <v>44.857999999999997</v>
      </c>
      <c r="O18" s="9">
        <v>45.567</v>
      </c>
      <c r="P18" s="9">
        <v>2663.6849999999999</v>
      </c>
      <c r="Q18" s="9">
        <v>1367.2260000000001</v>
      </c>
      <c r="R18" s="9">
        <v>1296.4590000000001</v>
      </c>
      <c r="S18" s="9">
        <v>1843.71</v>
      </c>
      <c r="T18" s="9">
        <v>1130.431</v>
      </c>
      <c r="U18" s="9">
        <v>713.279</v>
      </c>
      <c r="V18" s="9">
        <v>1585.0170000000001</v>
      </c>
      <c r="W18" s="9">
        <v>975.98800000000006</v>
      </c>
      <c r="X18" s="9">
        <v>609.029</v>
      </c>
      <c r="Y18" s="9">
        <v>258.69299999999998</v>
      </c>
      <c r="Z18" s="9">
        <v>154.44300000000001</v>
      </c>
      <c r="AA18" s="9">
        <v>104.249</v>
      </c>
      <c r="AB18" s="9">
        <v>240.85300000000001</v>
      </c>
      <c r="AC18" s="9">
        <v>143.52000000000001</v>
      </c>
      <c r="AD18" s="9">
        <v>97.332999999999998</v>
      </c>
      <c r="AE18" s="9">
        <v>17.84</v>
      </c>
      <c r="AF18" s="9">
        <v>10.923999999999999</v>
      </c>
      <c r="AG18" s="9">
        <v>6.9160000000000004</v>
      </c>
      <c r="AH18" s="9">
        <v>819.97500000000002</v>
      </c>
      <c r="AI18" s="9">
        <v>236.79499999999999</v>
      </c>
      <c r="AJ18" s="9">
        <v>583.17999999999995</v>
      </c>
      <c r="AK18" s="9">
        <v>644.62300000000005</v>
      </c>
      <c r="AL18" s="9">
        <v>165.81</v>
      </c>
      <c r="AM18" s="9">
        <v>478.81299999999999</v>
      </c>
      <c r="AN18" s="9">
        <v>175.352</v>
      </c>
      <c r="AO18" s="9">
        <v>70.984999999999999</v>
      </c>
      <c r="AP18" s="9">
        <v>104.367</v>
      </c>
      <c r="AQ18" s="9">
        <v>95.48</v>
      </c>
      <c r="AR18" s="9">
        <v>33.954999999999998</v>
      </c>
      <c r="AS18" s="9">
        <v>61.524999999999999</v>
      </c>
      <c r="AT18" s="9">
        <v>79.872</v>
      </c>
      <c r="AU18" s="9">
        <v>37.03</v>
      </c>
      <c r="AV18" s="9">
        <v>42.841999999999999</v>
      </c>
      <c r="AW18" s="9">
        <v>885.96199999999999</v>
      </c>
      <c r="AX18" s="9">
        <v>457.33199999999999</v>
      </c>
      <c r="AY18" s="9">
        <v>428.63</v>
      </c>
      <c r="AZ18" s="9">
        <v>585.80200000000002</v>
      </c>
      <c r="BA18" s="9">
        <v>369.488</v>
      </c>
      <c r="BB18" s="9">
        <v>216.31399999999999</v>
      </c>
      <c r="BC18" s="9">
        <v>495.79</v>
      </c>
      <c r="BD18" s="9">
        <v>315.488</v>
      </c>
      <c r="BE18" s="9">
        <v>180.30199999999999</v>
      </c>
      <c r="BF18" s="9">
        <v>90.012</v>
      </c>
      <c r="BG18" s="9">
        <v>54</v>
      </c>
      <c r="BH18" s="9">
        <v>36.012</v>
      </c>
      <c r="BI18" s="9">
        <v>80.558000000000007</v>
      </c>
      <c r="BJ18" s="9">
        <v>48.511000000000003</v>
      </c>
      <c r="BK18" s="9">
        <v>32.045999999999999</v>
      </c>
      <c r="BL18" s="9">
        <v>9.4540000000000006</v>
      </c>
      <c r="BM18" s="9">
        <v>5.4889999999999999</v>
      </c>
      <c r="BN18" s="9">
        <v>3.9660000000000002</v>
      </c>
      <c r="BO18" s="9">
        <v>300.15899999999999</v>
      </c>
      <c r="BP18" s="9">
        <v>87.843000000000004</v>
      </c>
      <c r="BQ18" s="9">
        <v>212.316</v>
      </c>
      <c r="BR18" s="9">
        <v>237.739</v>
      </c>
      <c r="BS18" s="9">
        <v>65.915000000000006</v>
      </c>
      <c r="BT18" s="9">
        <v>171.82300000000001</v>
      </c>
      <c r="BU18" s="9">
        <v>62.420999999999999</v>
      </c>
      <c r="BV18" s="9">
        <v>21.928000000000001</v>
      </c>
      <c r="BW18" s="9">
        <v>40.493000000000002</v>
      </c>
      <c r="BX18" s="9">
        <v>34.084000000000003</v>
      </c>
      <c r="BY18" s="9">
        <v>10.704000000000001</v>
      </c>
      <c r="BZ18" s="9">
        <v>23.38</v>
      </c>
      <c r="CA18" s="9">
        <v>28.337</v>
      </c>
      <c r="CB18" s="9">
        <v>11.224</v>
      </c>
      <c r="CC18" s="9">
        <v>17.111999999999998</v>
      </c>
      <c r="CD18" s="9">
        <v>1432.5360000000001</v>
      </c>
      <c r="CE18" s="9">
        <v>753.20399999999995</v>
      </c>
      <c r="CF18" s="9">
        <v>679.33199999999999</v>
      </c>
      <c r="CG18" s="9">
        <v>976.07</v>
      </c>
      <c r="CH18" s="9">
        <v>626.46</v>
      </c>
      <c r="CI18" s="9">
        <v>349.60899999999998</v>
      </c>
      <c r="CJ18" s="9">
        <v>819.80100000000004</v>
      </c>
      <c r="CK18" s="9">
        <v>528.21799999999996</v>
      </c>
      <c r="CL18" s="9">
        <v>291.58300000000003</v>
      </c>
      <c r="CM18" s="9">
        <v>156.26900000000001</v>
      </c>
      <c r="CN18" s="9">
        <v>98.242000000000004</v>
      </c>
      <c r="CO18" s="9">
        <v>58.027000000000001</v>
      </c>
      <c r="CP18" s="9">
        <v>148.26</v>
      </c>
      <c r="CQ18" s="9">
        <v>91.548000000000002</v>
      </c>
      <c r="CR18" s="9">
        <v>56.713000000000001</v>
      </c>
      <c r="CS18" s="9">
        <v>8.0090000000000003</v>
      </c>
      <c r="CT18" s="9">
        <v>6.6950000000000003</v>
      </c>
      <c r="CU18" s="9">
        <v>1.3140000000000001</v>
      </c>
      <c r="CV18" s="9">
        <v>456.46600000000001</v>
      </c>
      <c r="CW18" s="9">
        <v>126.744</v>
      </c>
      <c r="CX18" s="9">
        <v>329.72199999999998</v>
      </c>
      <c r="CY18" s="9">
        <v>368.65300000000002</v>
      </c>
      <c r="CZ18" s="9">
        <v>96.606999999999999</v>
      </c>
      <c r="DA18" s="9">
        <v>272.04599999999999</v>
      </c>
      <c r="DB18" s="9">
        <v>87.813000000000002</v>
      </c>
      <c r="DC18" s="9">
        <v>30.137</v>
      </c>
      <c r="DD18" s="9">
        <v>57.676000000000002</v>
      </c>
      <c r="DE18" s="9">
        <v>47.820999999999998</v>
      </c>
      <c r="DF18" s="9">
        <v>14.878</v>
      </c>
      <c r="DG18" s="9">
        <v>32.942999999999998</v>
      </c>
      <c r="DH18" s="9">
        <v>39.991999999999997</v>
      </c>
      <c r="DI18" s="9">
        <v>15.259</v>
      </c>
      <c r="DJ18" s="9">
        <v>24.733000000000001</v>
      </c>
      <c r="DK18" s="9">
        <v>274.79599999999999</v>
      </c>
      <c r="DL18" s="9">
        <v>143.31299999999999</v>
      </c>
      <c r="DM18" s="9">
        <v>131.483</v>
      </c>
      <c r="DN18" s="9">
        <v>177.417</v>
      </c>
      <c r="DO18" s="9">
        <v>112.914</v>
      </c>
      <c r="DP18" s="9">
        <v>64.503</v>
      </c>
      <c r="DQ18" s="9">
        <v>145.48699999999999</v>
      </c>
      <c r="DR18" s="9">
        <v>93.638000000000005</v>
      </c>
      <c r="DS18" s="9">
        <v>51.847999999999999</v>
      </c>
      <c r="DT18" s="9">
        <v>31.93</v>
      </c>
      <c r="DU18" s="9">
        <v>19.274999999999999</v>
      </c>
      <c r="DV18" s="9">
        <v>12.654999999999999</v>
      </c>
      <c r="DW18" s="9">
        <v>30.791</v>
      </c>
      <c r="DX18" s="9">
        <v>18.286999999999999</v>
      </c>
      <c r="DY18" s="9">
        <v>12.504</v>
      </c>
      <c r="DZ18" s="9">
        <v>1.139</v>
      </c>
      <c r="EA18" s="9">
        <v>0.98799999999999999</v>
      </c>
      <c r="EB18" s="9">
        <v>0.151</v>
      </c>
      <c r="EC18" s="9">
        <v>97.379000000000005</v>
      </c>
      <c r="ED18" s="9">
        <v>30.399000000000001</v>
      </c>
      <c r="EE18" s="9">
        <v>66.98</v>
      </c>
      <c r="EF18" s="9">
        <v>77.852999999999994</v>
      </c>
      <c r="EG18" s="9">
        <v>23.106999999999999</v>
      </c>
      <c r="EH18" s="9">
        <v>54.746000000000002</v>
      </c>
      <c r="EI18" s="9">
        <v>19.526</v>
      </c>
      <c r="EJ18" s="9">
        <v>7.2930000000000001</v>
      </c>
      <c r="EK18" s="9">
        <v>12.233000000000001</v>
      </c>
      <c r="EL18" s="9">
        <v>8.4469999999999992</v>
      </c>
      <c r="EM18" s="9">
        <v>2.492</v>
      </c>
      <c r="EN18" s="9">
        <v>5.9560000000000004</v>
      </c>
      <c r="EO18" s="9">
        <v>11.079000000000001</v>
      </c>
      <c r="EP18" s="9">
        <v>4.8010000000000002</v>
      </c>
      <c r="EQ18" s="9">
        <v>6.2779999999999996</v>
      </c>
      <c r="ER18" s="9">
        <v>108.22199999999999</v>
      </c>
      <c r="ES18" s="9">
        <v>54.378</v>
      </c>
      <c r="ET18" s="9">
        <v>53.843000000000004</v>
      </c>
      <c r="EU18" s="9">
        <v>87.563000000000002</v>
      </c>
      <c r="EV18" s="9">
        <v>47.444000000000003</v>
      </c>
      <c r="EW18" s="9">
        <v>40.119999999999997</v>
      </c>
      <c r="EX18" s="9">
        <v>71.593999999999994</v>
      </c>
      <c r="EY18" s="9">
        <v>37.875</v>
      </c>
      <c r="EZ18" s="9">
        <v>33.719000000000001</v>
      </c>
      <c r="FA18" s="9">
        <v>15.968999999999999</v>
      </c>
      <c r="FB18" s="9">
        <v>9.5679999999999996</v>
      </c>
      <c r="FC18" s="9">
        <v>6.4009999999999998</v>
      </c>
      <c r="FD18" s="9">
        <v>15.316000000000001</v>
      </c>
      <c r="FE18" s="9">
        <v>9.1310000000000002</v>
      </c>
      <c r="FF18" s="9">
        <v>6.1849999999999996</v>
      </c>
      <c r="FG18" s="9">
        <v>0.65300000000000002</v>
      </c>
      <c r="FH18" s="9">
        <v>0.438</v>
      </c>
      <c r="FI18" s="9">
        <v>0.216</v>
      </c>
      <c r="FJ18" s="9">
        <v>20.658999999999999</v>
      </c>
      <c r="FK18" s="9">
        <v>6.9349999999999996</v>
      </c>
      <c r="FL18" s="9">
        <v>13.724</v>
      </c>
      <c r="FM18" s="9">
        <v>14.878</v>
      </c>
      <c r="FN18" s="9">
        <v>4.4619999999999997</v>
      </c>
      <c r="FO18" s="9">
        <v>10.416</v>
      </c>
      <c r="FP18" s="9">
        <v>5.78</v>
      </c>
      <c r="FQ18" s="9">
        <v>2.4729999999999999</v>
      </c>
      <c r="FR18" s="9">
        <v>3.3079999999999998</v>
      </c>
      <c r="FS18" s="9">
        <v>1.571</v>
      </c>
      <c r="FT18" s="9">
        <v>0.45700000000000002</v>
      </c>
      <c r="FU18" s="9">
        <v>1.1140000000000001</v>
      </c>
      <c r="FV18" s="9">
        <v>4.2089999999999996</v>
      </c>
      <c r="FW18" s="9">
        <v>2.016</v>
      </c>
      <c r="FX18" s="9">
        <v>2.1930000000000001</v>
      </c>
      <c r="FY18" s="9">
        <v>245.517</v>
      </c>
      <c r="FZ18" s="9">
        <v>124.309</v>
      </c>
      <c r="GA18" s="9">
        <v>121.20699999999999</v>
      </c>
      <c r="GB18" s="9">
        <v>187.756</v>
      </c>
      <c r="GC18" s="9">
        <v>102.605</v>
      </c>
      <c r="GD18" s="9">
        <v>85.15</v>
      </c>
      <c r="GE18" s="9">
        <v>160.404</v>
      </c>
      <c r="GF18" s="9">
        <v>89.102999999999994</v>
      </c>
      <c r="GG18" s="9">
        <v>71.301000000000002</v>
      </c>
      <c r="GH18" s="9">
        <v>27.352</v>
      </c>
      <c r="GI18" s="9">
        <v>13.503</v>
      </c>
      <c r="GJ18" s="9">
        <v>13.85</v>
      </c>
      <c r="GK18" s="9">
        <v>27.077999999999999</v>
      </c>
      <c r="GL18" s="9">
        <v>13.228</v>
      </c>
      <c r="GM18" s="9">
        <v>13.85</v>
      </c>
      <c r="GN18" s="9">
        <v>0.27400000000000002</v>
      </c>
      <c r="GO18" s="9">
        <v>0.27400000000000002</v>
      </c>
      <c r="GP18" s="9">
        <v>0</v>
      </c>
      <c r="GQ18" s="9">
        <v>57.761000000000003</v>
      </c>
      <c r="GR18" s="9">
        <v>21.704000000000001</v>
      </c>
      <c r="GS18" s="9">
        <v>36.057000000000002</v>
      </c>
      <c r="GT18" s="9">
        <v>45.926000000000002</v>
      </c>
      <c r="GU18" s="9">
        <v>14.871</v>
      </c>
      <c r="GV18" s="9">
        <v>31.055</v>
      </c>
      <c r="GW18" s="9">
        <v>11.835000000000001</v>
      </c>
      <c r="GX18" s="9">
        <v>6.8330000000000002</v>
      </c>
      <c r="GY18" s="9">
        <v>5.0010000000000003</v>
      </c>
      <c r="GZ18" s="9">
        <v>4.96</v>
      </c>
      <c r="HA18" s="9">
        <v>2.3959999999999999</v>
      </c>
      <c r="HB18" s="9">
        <v>2.5640000000000001</v>
      </c>
      <c r="HC18" s="9">
        <v>6.875</v>
      </c>
      <c r="HD18" s="9">
        <v>4.4370000000000003</v>
      </c>
      <c r="HE18" s="9">
        <v>2.4369999999999998</v>
      </c>
    </row>
    <row r="19" spans="1:213">
      <c r="A19" s="10">
        <v>44958</v>
      </c>
      <c r="B19" s="9">
        <v>351.892</v>
      </c>
      <c r="C19" s="9">
        <v>721.28399999999999</v>
      </c>
      <c r="D19" s="9">
        <v>866.74400000000003</v>
      </c>
      <c r="E19" s="9">
        <v>265.56799999999998</v>
      </c>
      <c r="F19" s="9">
        <v>601.17600000000004</v>
      </c>
      <c r="G19" s="9">
        <v>206.43199999999999</v>
      </c>
      <c r="H19" s="9">
        <v>86.323999999999998</v>
      </c>
      <c r="I19" s="9">
        <v>120.108</v>
      </c>
      <c r="J19" s="9">
        <v>117.102</v>
      </c>
      <c r="K19" s="9">
        <v>45.850999999999999</v>
      </c>
      <c r="L19" s="9">
        <v>71.251000000000005</v>
      </c>
      <c r="M19" s="9">
        <v>89.33</v>
      </c>
      <c r="N19" s="9">
        <v>40.472999999999999</v>
      </c>
      <c r="O19" s="9">
        <v>48.856999999999999</v>
      </c>
      <c r="P19" s="9">
        <v>2746.663</v>
      </c>
      <c r="Q19" s="9">
        <v>1409.1890000000001</v>
      </c>
      <c r="R19" s="9">
        <v>1337.4749999999999</v>
      </c>
      <c r="S19" s="9">
        <v>1910.009</v>
      </c>
      <c r="T19" s="9">
        <v>1137.4880000000001</v>
      </c>
      <c r="U19" s="9">
        <v>772.52099999999996</v>
      </c>
      <c r="V19" s="9">
        <v>1647.57</v>
      </c>
      <c r="W19" s="9">
        <v>998.21500000000003</v>
      </c>
      <c r="X19" s="9">
        <v>649.35599999999999</v>
      </c>
      <c r="Y19" s="9">
        <v>262.43799999999999</v>
      </c>
      <c r="Z19" s="9">
        <v>139.273</v>
      </c>
      <c r="AA19" s="9">
        <v>123.16500000000001</v>
      </c>
      <c r="AB19" s="9">
        <v>251.17599999999999</v>
      </c>
      <c r="AC19" s="9">
        <v>129.268</v>
      </c>
      <c r="AD19" s="9">
        <v>121.908</v>
      </c>
      <c r="AE19" s="9">
        <v>11.262</v>
      </c>
      <c r="AF19" s="9">
        <v>10.005000000000001</v>
      </c>
      <c r="AG19" s="9">
        <v>1.2569999999999999</v>
      </c>
      <c r="AH19" s="9">
        <v>836.65499999999997</v>
      </c>
      <c r="AI19" s="9">
        <v>271.70100000000002</v>
      </c>
      <c r="AJ19" s="9">
        <v>564.95399999999995</v>
      </c>
      <c r="AK19" s="9">
        <v>661.84500000000003</v>
      </c>
      <c r="AL19" s="9">
        <v>206.14400000000001</v>
      </c>
      <c r="AM19" s="9">
        <v>455.70100000000002</v>
      </c>
      <c r="AN19" s="9">
        <v>174.809</v>
      </c>
      <c r="AO19" s="9">
        <v>65.555999999999997</v>
      </c>
      <c r="AP19" s="9">
        <v>109.253</v>
      </c>
      <c r="AQ19" s="9">
        <v>104.325</v>
      </c>
      <c r="AR19" s="9">
        <v>32.229999999999997</v>
      </c>
      <c r="AS19" s="9">
        <v>72.094999999999999</v>
      </c>
      <c r="AT19" s="9">
        <v>70.483999999999995</v>
      </c>
      <c r="AU19" s="9">
        <v>33.326000000000001</v>
      </c>
      <c r="AV19" s="9">
        <v>37.158000000000001</v>
      </c>
      <c r="AW19" s="9">
        <v>920.49900000000002</v>
      </c>
      <c r="AX19" s="9">
        <v>480.05700000000002</v>
      </c>
      <c r="AY19" s="9">
        <v>440.44200000000001</v>
      </c>
      <c r="AZ19" s="9">
        <v>607.86099999999999</v>
      </c>
      <c r="BA19" s="9">
        <v>385.06700000000001</v>
      </c>
      <c r="BB19" s="9">
        <v>222.79400000000001</v>
      </c>
      <c r="BC19" s="9">
        <v>521.43799999999999</v>
      </c>
      <c r="BD19" s="9">
        <v>334.62200000000001</v>
      </c>
      <c r="BE19" s="9">
        <v>186.816</v>
      </c>
      <c r="BF19" s="9">
        <v>86.423000000000002</v>
      </c>
      <c r="BG19" s="9">
        <v>50.445</v>
      </c>
      <c r="BH19" s="9">
        <v>35.978999999999999</v>
      </c>
      <c r="BI19" s="9">
        <v>81.06</v>
      </c>
      <c r="BJ19" s="9">
        <v>46.603999999999999</v>
      </c>
      <c r="BK19" s="9">
        <v>34.456000000000003</v>
      </c>
      <c r="BL19" s="9">
        <v>5.3639999999999999</v>
      </c>
      <c r="BM19" s="9">
        <v>3.8410000000000002</v>
      </c>
      <c r="BN19" s="9">
        <v>1.5229999999999999</v>
      </c>
      <c r="BO19" s="9">
        <v>312.63799999999998</v>
      </c>
      <c r="BP19" s="9">
        <v>94.991</v>
      </c>
      <c r="BQ19" s="9">
        <v>217.648</v>
      </c>
      <c r="BR19" s="9">
        <v>250.30799999999999</v>
      </c>
      <c r="BS19" s="9">
        <v>70.986000000000004</v>
      </c>
      <c r="BT19" s="9">
        <v>179.322</v>
      </c>
      <c r="BU19" s="9">
        <v>62.331000000000003</v>
      </c>
      <c r="BV19" s="9">
        <v>24.004999999999999</v>
      </c>
      <c r="BW19" s="9">
        <v>38.325000000000003</v>
      </c>
      <c r="BX19" s="9">
        <v>36.729999999999997</v>
      </c>
      <c r="BY19" s="9">
        <v>12.898999999999999</v>
      </c>
      <c r="BZ19" s="9">
        <v>23.831</v>
      </c>
      <c r="CA19" s="9">
        <v>25.6</v>
      </c>
      <c r="CB19" s="9">
        <v>11.106</v>
      </c>
      <c r="CC19" s="9">
        <v>14.494</v>
      </c>
      <c r="CD19" s="9">
        <v>1471.4390000000001</v>
      </c>
      <c r="CE19" s="9">
        <v>777.86699999999996</v>
      </c>
      <c r="CF19" s="9">
        <v>693.572</v>
      </c>
      <c r="CG19" s="9">
        <v>1040.386</v>
      </c>
      <c r="CH19" s="9">
        <v>651.303</v>
      </c>
      <c r="CI19" s="9">
        <v>389.08300000000003</v>
      </c>
      <c r="CJ19" s="9">
        <v>876.44500000000005</v>
      </c>
      <c r="CK19" s="9">
        <v>558.67499999999995</v>
      </c>
      <c r="CL19" s="9">
        <v>317.77</v>
      </c>
      <c r="CM19" s="9">
        <v>163.94200000000001</v>
      </c>
      <c r="CN19" s="9">
        <v>92.629000000000005</v>
      </c>
      <c r="CO19" s="9">
        <v>71.313000000000002</v>
      </c>
      <c r="CP19" s="9">
        <v>158.94200000000001</v>
      </c>
      <c r="CQ19" s="9">
        <v>88.927999999999997</v>
      </c>
      <c r="CR19" s="9">
        <v>70.013999999999996</v>
      </c>
      <c r="CS19" s="9">
        <v>4.9989999999999997</v>
      </c>
      <c r="CT19" s="9">
        <v>3.7010000000000001</v>
      </c>
      <c r="CU19" s="9">
        <v>1.2989999999999999</v>
      </c>
      <c r="CV19" s="9">
        <v>431.05200000000002</v>
      </c>
      <c r="CW19" s="9">
        <v>126.56399999999999</v>
      </c>
      <c r="CX19" s="9">
        <v>304.488</v>
      </c>
      <c r="CY19" s="9">
        <v>347.90699999999998</v>
      </c>
      <c r="CZ19" s="9">
        <v>92.966999999999999</v>
      </c>
      <c r="DA19" s="9">
        <v>254.94</v>
      </c>
      <c r="DB19" s="9">
        <v>83.144999999999996</v>
      </c>
      <c r="DC19" s="9">
        <v>33.595999999999997</v>
      </c>
      <c r="DD19" s="9">
        <v>49.548999999999999</v>
      </c>
      <c r="DE19" s="9">
        <v>45.720999999999997</v>
      </c>
      <c r="DF19" s="9">
        <v>15.532999999999999</v>
      </c>
      <c r="DG19" s="9">
        <v>30.189</v>
      </c>
      <c r="DH19" s="9">
        <v>37.423999999999999</v>
      </c>
      <c r="DI19" s="9">
        <v>18.064</v>
      </c>
      <c r="DJ19" s="9">
        <v>19.36</v>
      </c>
      <c r="DK19" s="9">
        <v>283.88099999999997</v>
      </c>
      <c r="DL19" s="9">
        <v>145.86199999999999</v>
      </c>
      <c r="DM19" s="9">
        <v>138.01900000000001</v>
      </c>
      <c r="DN19" s="9">
        <v>181.21899999999999</v>
      </c>
      <c r="DO19" s="9">
        <v>115.45399999999999</v>
      </c>
      <c r="DP19" s="9">
        <v>65.765000000000001</v>
      </c>
      <c r="DQ19" s="9">
        <v>150.93899999999999</v>
      </c>
      <c r="DR19" s="9">
        <v>99.144000000000005</v>
      </c>
      <c r="DS19" s="9">
        <v>51.795000000000002</v>
      </c>
      <c r="DT19" s="9">
        <v>30.280999999999999</v>
      </c>
      <c r="DU19" s="9">
        <v>16.309999999999999</v>
      </c>
      <c r="DV19" s="9">
        <v>13.97</v>
      </c>
      <c r="DW19" s="9">
        <v>29.236000000000001</v>
      </c>
      <c r="DX19" s="9">
        <v>15.448</v>
      </c>
      <c r="DY19" s="9">
        <v>13.788</v>
      </c>
      <c r="DZ19" s="9">
        <v>1.044</v>
      </c>
      <c r="EA19" s="9">
        <v>0.86199999999999999</v>
      </c>
      <c r="EB19" s="9">
        <v>0.182</v>
      </c>
      <c r="EC19" s="9">
        <v>102.66200000000001</v>
      </c>
      <c r="ED19" s="9">
        <v>30.408999999999999</v>
      </c>
      <c r="EE19" s="9">
        <v>72.254000000000005</v>
      </c>
      <c r="EF19" s="9">
        <v>81.352999999999994</v>
      </c>
      <c r="EG19" s="9">
        <v>21.94</v>
      </c>
      <c r="EH19" s="9">
        <v>59.412999999999997</v>
      </c>
      <c r="EI19" s="9">
        <v>21.31</v>
      </c>
      <c r="EJ19" s="9">
        <v>8.4689999999999994</v>
      </c>
      <c r="EK19" s="9">
        <v>12.840999999999999</v>
      </c>
      <c r="EL19" s="9">
        <v>10.452</v>
      </c>
      <c r="EM19" s="9">
        <v>3.0859999999999999</v>
      </c>
      <c r="EN19" s="9">
        <v>7.3659999999999997</v>
      </c>
      <c r="EO19" s="9">
        <v>10.856999999999999</v>
      </c>
      <c r="EP19" s="9">
        <v>5.3819999999999997</v>
      </c>
      <c r="EQ19" s="9">
        <v>5.4749999999999996</v>
      </c>
      <c r="ER19" s="9">
        <v>112.44</v>
      </c>
      <c r="ES19" s="9">
        <v>56.155999999999999</v>
      </c>
      <c r="ET19" s="9">
        <v>56.284999999999997</v>
      </c>
      <c r="EU19" s="9">
        <v>89.302000000000007</v>
      </c>
      <c r="EV19" s="9">
        <v>47.628</v>
      </c>
      <c r="EW19" s="9">
        <v>41.673999999999999</v>
      </c>
      <c r="EX19" s="9">
        <v>74.326999999999998</v>
      </c>
      <c r="EY19" s="9">
        <v>40.436</v>
      </c>
      <c r="EZ19" s="9">
        <v>33.892000000000003</v>
      </c>
      <c r="FA19" s="9">
        <v>14.974</v>
      </c>
      <c r="FB19" s="9">
        <v>7.1920000000000002</v>
      </c>
      <c r="FC19" s="9">
        <v>7.782</v>
      </c>
      <c r="FD19" s="9">
        <v>14.189</v>
      </c>
      <c r="FE19" s="9">
        <v>6.633</v>
      </c>
      <c r="FF19" s="9">
        <v>7.556</v>
      </c>
      <c r="FG19" s="9">
        <v>0.78500000000000003</v>
      </c>
      <c r="FH19" s="9">
        <v>0.55900000000000005</v>
      </c>
      <c r="FI19" s="9">
        <v>0.22600000000000001</v>
      </c>
      <c r="FJ19" s="9">
        <v>23.138999999999999</v>
      </c>
      <c r="FK19" s="9">
        <v>8.5269999999999992</v>
      </c>
      <c r="FL19" s="9">
        <v>14.611000000000001</v>
      </c>
      <c r="FM19" s="9">
        <v>19.204999999999998</v>
      </c>
      <c r="FN19" s="9">
        <v>7.1440000000000001</v>
      </c>
      <c r="FO19" s="9">
        <v>12.06</v>
      </c>
      <c r="FP19" s="9">
        <v>3.9340000000000002</v>
      </c>
      <c r="FQ19" s="9">
        <v>1.383</v>
      </c>
      <c r="FR19" s="9">
        <v>2.5510000000000002</v>
      </c>
      <c r="FS19" s="9">
        <v>1.4750000000000001</v>
      </c>
      <c r="FT19" s="9">
        <v>0.75600000000000001</v>
      </c>
      <c r="FU19" s="9">
        <v>0.71899999999999997</v>
      </c>
      <c r="FV19" s="9">
        <v>2.4590000000000001</v>
      </c>
      <c r="FW19" s="9">
        <v>0.627</v>
      </c>
      <c r="FX19" s="9">
        <v>1.8320000000000001</v>
      </c>
      <c r="FY19" s="9">
        <v>258.67700000000002</v>
      </c>
      <c r="FZ19" s="9">
        <v>132.67500000000001</v>
      </c>
      <c r="GA19" s="9">
        <v>126.002</v>
      </c>
      <c r="GB19" s="9">
        <v>199.44900000000001</v>
      </c>
      <c r="GC19" s="9">
        <v>109.736</v>
      </c>
      <c r="GD19" s="9">
        <v>89.712999999999994</v>
      </c>
      <c r="GE19" s="9">
        <v>166.88300000000001</v>
      </c>
      <c r="GF19" s="9">
        <v>94.468999999999994</v>
      </c>
      <c r="GG19" s="9">
        <v>72.414000000000001</v>
      </c>
      <c r="GH19" s="9">
        <v>32.566000000000003</v>
      </c>
      <c r="GI19" s="9">
        <v>15.268000000000001</v>
      </c>
      <c r="GJ19" s="9">
        <v>17.298999999999999</v>
      </c>
      <c r="GK19" s="9">
        <v>31.873999999999999</v>
      </c>
      <c r="GL19" s="9">
        <v>15.268000000000001</v>
      </c>
      <c r="GM19" s="9">
        <v>16.606999999999999</v>
      </c>
      <c r="GN19" s="9">
        <v>0.69199999999999995</v>
      </c>
      <c r="GO19" s="9">
        <v>0</v>
      </c>
      <c r="GP19" s="9">
        <v>0.69199999999999995</v>
      </c>
      <c r="GQ19" s="9">
        <v>59.228000000000002</v>
      </c>
      <c r="GR19" s="9">
        <v>22.939</v>
      </c>
      <c r="GS19" s="9">
        <v>36.289000000000001</v>
      </c>
      <c r="GT19" s="9">
        <v>46.792000000000002</v>
      </c>
      <c r="GU19" s="9">
        <v>16.015999999999998</v>
      </c>
      <c r="GV19" s="9">
        <v>30.776</v>
      </c>
      <c r="GW19" s="9">
        <v>12.436</v>
      </c>
      <c r="GX19" s="9">
        <v>6.923</v>
      </c>
      <c r="GY19" s="9">
        <v>5.5140000000000002</v>
      </c>
      <c r="GZ19" s="9">
        <v>7.3760000000000003</v>
      </c>
      <c r="HA19" s="9">
        <v>3.58</v>
      </c>
      <c r="HB19" s="9">
        <v>3.7970000000000002</v>
      </c>
      <c r="HC19" s="9">
        <v>5.0599999999999996</v>
      </c>
      <c r="HD19" s="9">
        <v>3.343</v>
      </c>
      <c r="HE19" s="9">
        <v>1.7170000000000001</v>
      </c>
    </row>
    <row r="20" spans="1:213">
      <c r="A20" s="10">
        <v>45323</v>
      </c>
      <c r="B20" s="9">
        <v>386.137</v>
      </c>
      <c r="C20" s="9">
        <v>786.654</v>
      </c>
      <c r="D20" s="9">
        <v>921.99900000000002</v>
      </c>
      <c r="E20" s="9">
        <v>282.32499999999999</v>
      </c>
      <c r="F20" s="9">
        <v>639.67399999999998</v>
      </c>
      <c r="G20" s="9">
        <v>250.792</v>
      </c>
      <c r="H20" s="9">
        <v>103.812</v>
      </c>
      <c r="I20" s="9">
        <v>146.97999999999999</v>
      </c>
      <c r="J20" s="9">
        <v>125.22499999999999</v>
      </c>
      <c r="K20" s="9">
        <v>45.079000000000001</v>
      </c>
      <c r="L20" s="9">
        <v>80.146000000000001</v>
      </c>
      <c r="M20" s="9">
        <v>125.568</v>
      </c>
      <c r="N20" s="9">
        <v>58.734000000000002</v>
      </c>
      <c r="O20" s="9">
        <v>66.834000000000003</v>
      </c>
      <c r="P20" s="9">
        <v>2848.5210000000002</v>
      </c>
      <c r="Q20" s="9">
        <v>1451.4480000000001</v>
      </c>
      <c r="R20" s="9">
        <v>1397.0719999999999</v>
      </c>
      <c r="S20" s="9">
        <v>1981.163</v>
      </c>
      <c r="T20" s="9">
        <v>1180.05</v>
      </c>
      <c r="U20" s="9">
        <v>801.11300000000006</v>
      </c>
      <c r="V20" s="9">
        <v>1666.277</v>
      </c>
      <c r="W20" s="9">
        <v>1001.127</v>
      </c>
      <c r="X20" s="9">
        <v>665.149</v>
      </c>
      <c r="Y20" s="9">
        <v>314.88600000000002</v>
      </c>
      <c r="Z20" s="9">
        <v>178.923</v>
      </c>
      <c r="AA20" s="9">
        <v>135.96299999999999</v>
      </c>
      <c r="AB20" s="9">
        <v>298.96100000000001</v>
      </c>
      <c r="AC20" s="9">
        <v>169.13499999999999</v>
      </c>
      <c r="AD20" s="9">
        <v>129.82599999999999</v>
      </c>
      <c r="AE20" s="9">
        <v>15.925000000000001</v>
      </c>
      <c r="AF20" s="9">
        <v>9.7880000000000003</v>
      </c>
      <c r="AG20" s="9">
        <v>6.1369999999999996</v>
      </c>
      <c r="AH20" s="9">
        <v>867.35799999999995</v>
      </c>
      <c r="AI20" s="9">
        <v>271.39800000000002</v>
      </c>
      <c r="AJ20" s="9">
        <v>595.96</v>
      </c>
      <c r="AK20" s="9">
        <v>679.55499999999995</v>
      </c>
      <c r="AL20" s="9">
        <v>196.27699999999999</v>
      </c>
      <c r="AM20" s="9">
        <v>483.27800000000002</v>
      </c>
      <c r="AN20" s="9">
        <v>187.803</v>
      </c>
      <c r="AO20" s="9">
        <v>75.120999999999995</v>
      </c>
      <c r="AP20" s="9">
        <v>112.682</v>
      </c>
      <c r="AQ20" s="9">
        <v>97.808000000000007</v>
      </c>
      <c r="AR20" s="9">
        <v>38.024000000000001</v>
      </c>
      <c r="AS20" s="9">
        <v>59.783999999999999</v>
      </c>
      <c r="AT20" s="9">
        <v>89.995999999999995</v>
      </c>
      <c r="AU20" s="9">
        <v>37.097000000000001</v>
      </c>
      <c r="AV20" s="9">
        <v>52.898000000000003</v>
      </c>
      <c r="AW20" s="9">
        <v>931.24900000000002</v>
      </c>
      <c r="AX20" s="9">
        <v>489.04399999999998</v>
      </c>
      <c r="AY20" s="9">
        <v>442.20499999999998</v>
      </c>
      <c r="AZ20" s="9">
        <v>606.67700000000002</v>
      </c>
      <c r="BA20" s="9">
        <v>381.33600000000001</v>
      </c>
      <c r="BB20" s="9">
        <v>225.34100000000001</v>
      </c>
      <c r="BC20" s="9">
        <v>518.43399999999997</v>
      </c>
      <c r="BD20" s="9">
        <v>325.82400000000001</v>
      </c>
      <c r="BE20" s="9">
        <v>192.61099999999999</v>
      </c>
      <c r="BF20" s="9">
        <v>88.242999999999995</v>
      </c>
      <c r="BG20" s="9">
        <v>55.512</v>
      </c>
      <c r="BH20" s="9">
        <v>32.731000000000002</v>
      </c>
      <c r="BI20" s="9">
        <v>83.692999999999998</v>
      </c>
      <c r="BJ20" s="9">
        <v>51.686</v>
      </c>
      <c r="BK20" s="9">
        <v>32.006999999999998</v>
      </c>
      <c r="BL20" s="9">
        <v>4.55</v>
      </c>
      <c r="BM20" s="9">
        <v>3.8260000000000001</v>
      </c>
      <c r="BN20" s="9">
        <v>0.72399999999999998</v>
      </c>
      <c r="BO20" s="9">
        <v>324.57100000000003</v>
      </c>
      <c r="BP20" s="9">
        <v>107.708</v>
      </c>
      <c r="BQ20" s="9">
        <v>216.864</v>
      </c>
      <c r="BR20" s="9">
        <v>258.51900000000001</v>
      </c>
      <c r="BS20" s="9">
        <v>80.116</v>
      </c>
      <c r="BT20" s="9">
        <v>178.40299999999999</v>
      </c>
      <c r="BU20" s="9">
        <v>66.052000000000007</v>
      </c>
      <c r="BV20" s="9">
        <v>27.591999999999999</v>
      </c>
      <c r="BW20" s="9">
        <v>38.46</v>
      </c>
      <c r="BX20" s="9">
        <v>41.603000000000002</v>
      </c>
      <c r="BY20" s="9">
        <v>15.377000000000001</v>
      </c>
      <c r="BZ20" s="9">
        <v>26.225999999999999</v>
      </c>
      <c r="CA20" s="9">
        <v>24.449000000000002</v>
      </c>
      <c r="CB20" s="9">
        <v>12.214</v>
      </c>
      <c r="CC20" s="9">
        <v>12.234</v>
      </c>
      <c r="CD20" s="9">
        <v>1531.1880000000001</v>
      </c>
      <c r="CE20" s="9">
        <v>809.63300000000004</v>
      </c>
      <c r="CF20" s="9">
        <v>721.55499999999995</v>
      </c>
      <c r="CG20" s="9">
        <v>1051.3409999999999</v>
      </c>
      <c r="CH20" s="9">
        <v>657.03800000000001</v>
      </c>
      <c r="CI20" s="9">
        <v>394.303</v>
      </c>
      <c r="CJ20" s="9">
        <v>882.97900000000004</v>
      </c>
      <c r="CK20" s="9">
        <v>558.96600000000001</v>
      </c>
      <c r="CL20" s="9">
        <v>324.012</v>
      </c>
      <c r="CM20" s="9">
        <v>168.36199999999999</v>
      </c>
      <c r="CN20" s="9">
        <v>98.072000000000003</v>
      </c>
      <c r="CO20" s="9">
        <v>70.290000000000006</v>
      </c>
      <c r="CP20" s="9">
        <v>156.84399999999999</v>
      </c>
      <c r="CQ20" s="9">
        <v>89.724000000000004</v>
      </c>
      <c r="CR20" s="9">
        <v>67.12</v>
      </c>
      <c r="CS20" s="9">
        <v>11.518000000000001</v>
      </c>
      <c r="CT20" s="9">
        <v>8.3469999999999995</v>
      </c>
      <c r="CU20" s="9">
        <v>3.1709999999999998</v>
      </c>
      <c r="CV20" s="9">
        <v>479.84699999999998</v>
      </c>
      <c r="CW20" s="9">
        <v>152.595</v>
      </c>
      <c r="CX20" s="9">
        <v>327.25200000000001</v>
      </c>
      <c r="CY20" s="9">
        <v>392.19400000000002</v>
      </c>
      <c r="CZ20" s="9">
        <v>122.44799999999999</v>
      </c>
      <c r="DA20" s="9">
        <v>269.74599999999998</v>
      </c>
      <c r="DB20" s="9">
        <v>87.653000000000006</v>
      </c>
      <c r="DC20" s="9">
        <v>30.146000000000001</v>
      </c>
      <c r="DD20" s="9">
        <v>57.506999999999998</v>
      </c>
      <c r="DE20" s="9">
        <v>47.058</v>
      </c>
      <c r="DF20" s="9">
        <v>14.090999999999999</v>
      </c>
      <c r="DG20" s="9">
        <v>32.966000000000001</v>
      </c>
      <c r="DH20" s="9">
        <v>40.594999999999999</v>
      </c>
      <c r="DI20" s="9">
        <v>16.055</v>
      </c>
      <c r="DJ20" s="9">
        <v>24.54</v>
      </c>
      <c r="DK20" s="9">
        <v>278.54599999999999</v>
      </c>
      <c r="DL20" s="9">
        <v>142.36199999999999</v>
      </c>
      <c r="DM20" s="9">
        <v>136.184</v>
      </c>
      <c r="DN20" s="9">
        <v>178.44</v>
      </c>
      <c r="DO20" s="9">
        <v>111.241</v>
      </c>
      <c r="DP20" s="9">
        <v>67.198999999999998</v>
      </c>
      <c r="DQ20" s="9">
        <v>141.577</v>
      </c>
      <c r="DR20" s="9">
        <v>90.132000000000005</v>
      </c>
      <c r="DS20" s="9">
        <v>51.445999999999998</v>
      </c>
      <c r="DT20" s="9">
        <v>36.863</v>
      </c>
      <c r="DU20" s="9">
        <v>21.11</v>
      </c>
      <c r="DV20" s="9">
        <v>15.753</v>
      </c>
      <c r="DW20" s="9">
        <v>35.622</v>
      </c>
      <c r="DX20" s="9">
        <v>20.274000000000001</v>
      </c>
      <c r="DY20" s="9">
        <v>15.347</v>
      </c>
      <c r="DZ20" s="9">
        <v>1.2410000000000001</v>
      </c>
      <c r="EA20" s="9">
        <v>0.83499999999999996</v>
      </c>
      <c r="EB20" s="9">
        <v>0.40600000000000003</v>
      </c>
      <c r="EC20" s="9">
        <v>100.10599999999999</v>
      </c>
      <c r="ED20" s="9">
        <v>31.120999999999999</v>
      </c>
      <c r="EE20" s="9">
        <v>68.984999999999999</v>
      </c>
      <c r="EF20" s="9">
        <v>80.525999999999996</v>
      </c>
      <c r="EG20" s="9">
        <v>24.312999999999999</v>
      </c>
      <c r="EH20" s="9">
        <v>56.212000000000003</v>
      </c>
      <c r="EI20" s="9">
        <v>19.579999999999998</v>
      </c>
      <c r="EJ20" s="9">
        <v>6.8079999999999998</v>
      </c>
      <c r="EK20" s="9">
        <v>12.773</v>
      </c>
      <c r="EL20" s="9">
        <v>12.472</v>
      </c>
      <c r="EM20" s="9">
        <v>3.633</v>
      </c>
      <c r="EN20" s="9">
        <v>8.8379999999999992</v>
      </c>
      <c r="EO20" s="9">
        <v>7.1079999999999997</v>
      </c>
      <c r="EP20" s="9">
        <v>3.1739999999999999</v>
      </c>
      <c r="EQ20" s="9">
        <v>3.9340000000000002</v>
      </c>
      <c r="ER20" s="9">
        <v>115.25700000000001</v>
      </c>
      <c r="ES20" s="9">
        <v>56.134</v>
      </c>
      <c r="ET20" s="9">
        <v>59.122999999999998</v>
      </c>
      <c r="EU20" s="9">
        <v>92.114000000000004</v>
      </c>
      <c r="EV20" s="9">
        <v>48.167000000000002</v>
      </c>
      <c r="EW20" s="9">
        <v>43.947000000000003</v>
      </c>
      <c r="EX20" s="9">
        <v>76.869</v>
      </c>
      <c r="EY20" s="9">
        <v>41.816000000000003</v>
      </c>
      <c r="EZ20" s="9">
        <v>35.052</v>
      </c>
      <c r="FA20" s="9">
        <v>15.244999999999999</v>
      </c>
      <c r="FB20" s="9">
        <v>6.351</v>
      </c>
      <c r="FC20" s="9">
        <v>8.8949999999999996</v>
      </c>
      <c r="FD20" s="9">
        <v>15.175000000000001</v>
      </c>
      <c r="FE20" s="9">
        <v>6.351</v>
      </c>
      <c r="FF20" s="9">
        <v>8.8239999999999998</v>
      </c>
      <c r="FG20" s="9">
        <v>7.0000000000000007E-2</v>
      </c>
      <c r="FH20" s="9">
        <v>0</v>
      </c>
      <c r="FI20" s="9">
        <v>7.0000000000000007E-2</v>
      </c>
      <c r="FJ20" s="9">
        <v>23.141999999999999</v>
      </c>
      <c r="FK20" s="9">
        <v>7.9669999999999996</v>
      </c>
      <c r="FL20" s="9">
        <v>15.176</v>
      </c>
      <c r="FM20" s="9">
        <v>18.577000000000002</v>
      </c>
      <c r="FN20" s="9">
        <v>6.1459999999999999</v>
      </c>
      <c r="FO20" s="9">
        <v>12.430999999999999</v>
      </c>
      <c r="FP20" s="9">
        <v>4.5659999999999998</v>
      </c>
      <c r="FQ20" s="9">
        <v>1.821</v>
      </c>
      <c r="FR20" s="9">
        <v>2.7450000000000001</v>
      </c>
      <c r="FS20" s="9">
        <v>1.9079999999999999</v>
      </c>
      <c r="FT20" s="9">
        <v>0.873</v>
      </c>
      <c r="FU20" s="9">
        <v>1.0349999999999999</v>
      </c>
      <c r="FV20" s="9">
        <v>2.6579999999999999</v>
      </c>
      <c r="FW20" s="9">
        <v>0.94699999999999995</v>
      </c>
      <c r="FX20" s="9">
        <v>1.71</v>
      </c>
      <c r="FY20" s="9">
        <v>260.37700000000001</v>
      </c>
      <c r="FZ20" s="9">
        <v>131.44800000000001</v>
      </c>
      <c r="GA20" s="9">
        <v>128.929</v>
      </c>
      <c r="GB20" s="9">
        <v>197.875</v>
      </c>
      <c r="GC20" s="9">
        <v>105.194</v>
      </c>
      <c r="GD20" s="9">
        <v>92.682000000000002</v>
      </c>
      <c r="GE20" s="9">
        <v>164.93700000000001</v>
      </c>
      <c r="GF20" s="9">
        <v>88.16</v>
      </c>
      <c r="GG20" s="9">
        <v>76.777000000000001</v>
      </c>
      <c r="GH20" s="9">
        <v>32.939</v>
      </c>
      <c r="GI20" s="9">
        <v>17.033000000000001</v>
      </c>
      <c r="GJ20" s="9">
        <v>15.904999999999999</v>
      </c>
      <c r="GK20" s="9">
        <v>32.472000000000001</v>
      </c>
      <c r="GL20" s="9">
        <v>16.774000000000001</v>
      </c>
      <c r="GM20" s="9">
        <v>15.698</v>
      </c>
      <c r="GN20" s="9">
        <v>0.46600000000000003</v>
      </c>
      <c r="GO20" s="9">
        <v>0.25900000000000001</v>
      </c>
      <c r="GP20" s="9">
        <v>0.20699999999999999</v>
      </c>
      <c r="GQ20" s="9">
        <v>62.502000000000002</v>
      </c>
      <c r="GR20" s="9">
        <v>26.254999999999999</v>
      </c>
      <c r="GS20" s="9">
        <v>36.247</v>
      </c>
      <c r="GT20" s="9">
        <v>49.841999999999999</v>
      </c>
      <c r="GU20" s="9">
        <v>20.013999999999999</v>
      </c>
      <c r="GV20" s="9">
        <v>29.829000000000001</v>
      </c>
      <c r="GW20" s="9">
        <v>12.659000000000001</v>
      </c>
      <c r="GX20" s="9">
        <v>6.2409999999999997</v>
      </c>
      <c r="GY20" s="9">
        <v>6.4189999999999996</v>
      </c>
      <c r="GZ20" s="9">
        <v>5.8979999999999997</v>
      </c>
      <c r="HA20" s="9">
        <v>2.23</v>
      </c>
      <c r="HB20" s="9">
        <v>3.6680000000000001</v>
      </c>
      <c r="HC20" s="9">
        <v>6.7619999999999996</v>
      </c>
      <c r="HD20" s="9">
        <v>4.0110000000000001</v>
      </c>
      <c r="HE20" s="9">
        <v>2.7509999999999999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1388</vt:i4>
      </vt:variant>
    </vt:vector>
  </HeadingPairs>
  <TitlesOfParts>
    <vt:vector size="1394" baseType="lpstr">
      <vt:lpstr>Contents</vt:lpstr>
      <vt:lpstr>Table 3.1</vt:lpstr>
      <vt:lpstr>Table 3.2</vt:lpstr>
      <vt:lpstr>Index</vt:lpstr>
      <vt:lpstr>Data1</vt:lpstr>
      <vt:lpstr>Data2</vt:lpstr>
      <vt:lpstr>A125190018R</vt:lpstr>
      <vt:lpstr>A125190018R_Data</vt:lpstr>
      <vt:lpstr>A125190018R_Latest</vt:lpstr>
      <vt:lpstr>A125190022F</vt:lpstr>
      <vt:lpstr>A125190022F_Data</vt:lpstr>
      <vt:lpstr>A125190022F_Latest</vt:lpstr>
      <vt:lpstr>A125190026R</vt:lpstr>
      <vt:lpstr>A125190026R_Data</vt:lpstr>
      <vt:lpstr>A125190026R_Latest</vt:lpstr>
      <vt:lpstr>A125190030F</vt:lpstr>
      <vt:lpstr>A125190030F_Data</vt:lpstr>
      <vt:lpstr>A125190030F_Latest</vt:lpstr>
      <vt:lpstr>A125190034R</vt:lpstr>
      <vt:lpstr>A125190034R_Data</vt:lpstr>
      <vt:lpstr>A125190034R_Latest</vt:lpstr>
      <vt:lpstr>A125190038X</vt:lpstr>
      <vt:lpstr>A125190038X_Data</vt:lpstr>
      <vt:lpstr>A125190038X_Latest</vt:lpstr>
      <vt:lpstr>A125190042R</vt:lpstr>
      <vt:lpstr>A125190042R_Data</vt:lpstr>
      <vt:lpstr>A125190042R_Latest</vt:lpstr>
      <vt:lpstr>A125190046X</vt:lpstr>
      <vt:lpstr>A125190046X_Data</vt:lpstr>
      <vt:lpstr>A125190046X_Latest</vt:lpstr>
      <vt:lpstr>A125190050R</vt:lpstr>
      <vt:lpstr>A125190050R_Data</vt:lpstr>
      <vt:lpstr>A125190050R_Latest</vt:lpstr>
      <vt:lpstr>A125190054X</vt:lpstr>
      <vt:lpstr>A125190054X_Data</vt:lpstr>
      <vt:lpstr>A125190054X_Latest</vt:lpstr>
      <vt:lpstr>A125190058J</vt:lpstr>
      <vt:lpstr>A125190058J_Data</vt:lpstr>
      <vt:lpstr>A125190058J_Latest</vt:lpstr>
      <vt:lpstr>A125190062X</vt:lpstr>
      <vt:lpstr>A125190062X_Data</vt:lpstr>
      <vt:lpstr>A125190062X_Latest</vt:lpstr>
      <vt:lpstr>A125190066J</vt:lpstr>
      <vt:lpstr>A125190066J_Data</vt:lpstr>
      <vt:lpstr>A125190066J_Latest</vt:lpstr>
      <vt:lpstr>A125190070X</vt:lpstr>
      <vt:lpstr>A125190070X_Data</vt:lpstr>
      <vt:lpstr>A125190070X_Latest</vt:lpstr>
      <vt:lpstr>A125190074J</vt:lpstr>
      <vt:lpstr>A125190074J_Data</vt:lpstr>
      <vt:lpstr>A125190074J_Latest</vt:lpstr>
      <vt:lpstr>A125190078T</vt:lpstr>
      <vt:lpstr>A125190078T_Data</vt:lpstr>
      <vt:lpstr>A125190078T_Latest</vt:lpstr>
      <vt:lpstr>A125190082J</vt:lpstr>
      <vt:lpstr>A125190082J_Data</vt:lpstr>
      <vt:lpstr>A125190082J_Latest</vt:lpstr>
      <vt:lpstr>A125190086T</vt:lpstr>
      <vt:lpstr>A125190086T_Data</vt:lpstr>
      <vt:lpstr>A125190086T_Latest</vt:lpstr>
      <vt:lpstr>A125190090J</vt:lpstr>
      <vt:lpstr>A125190090J_Data</vt:lpstr>
      <vt:lpstr>A125190090J_Latest</vt:lpstr>
      <vt:lpstr>A125190094T</vt:lpstr>
      <vt:lpstr>A125190094T_Data</vt:lpstr>
      <vt:lpstr>A125190094T_Latest</vt:lpstr>
      <vt:lpstr>A125190098A</vt:lpstr>
      <vt:lpstr>A125190098A_Data</vt:lpstr>
      <vt:lpstr>A125190098A_Latest</vt:lpstr>
      <vt:lpstr>A125190102F</vt:lpstr>
      <vt:lpstr>A125190102F_Data</vt:lpstr>
      <vt:lpstr>A125190102F_Latest</vt:lpstr>
      <vt:lpstr>A125190106R</vt:lpstr>
      <vt:lpstr>A125190106R_Data</vt:lpstr>
      <vt:lpstr>A125190106R_Latest</vt:lpstr>
      <vt:lpstr>A125190110F</vt:lpstr>
      <vt:lpstr>A125190110F_Data</vt:lpstr>
      <vt:lpstr>A125190110F_Latest</vt:lpstr>
      <vt:lpstr>A125190114R</vt:lpstr>
      <vt:lpstr>A125190114R_Data</vt:lpstr>
      <vt:lpstr>A125190114R_Latest</vt:lpstr>
      <vt:lpstr>A125190118X</vt:lpstr>
      <vt:lpstr>A125190118X_Data</vt:lpstr>
      <vt:lpstr>A125190118X_Latest</vt:lpstr>
      <vt:lpstr>A125190122R</vt:lpstr>
      <vt:lpstr>A125190122R_Data</vt:lpstr>
      <vt:lpstr>A125190122R_Latest</vt:lpstr>
      <vt:lpstr>A125190126X</vt:lpstr>
      <vt:lpstr>A125190126X_Data</vt:lpstr>
      <vt:lpstr>A125190126X_Latest</vt:lpstr>
      <vt:lpstr>A125190130R</vt:lpstr>
      <vt:lpstr>A125190130R_Data</vt:lpstr>
      <vt:lpstr>A125190130R_Latest</vt:lpstr>
      <vt:lpstr>A125190134X</vt:lpstr>
      <vt:lpstr>A125190134X_Data</vt:lpstr>
      <vt:lpstr>A125190134X_Latest</vt:lpstr>
      <vt:lpstr>A125190138J</vt:lpstr>
      <vt:lpstr>A125190138J_Data</vt:lpstr>
      <vt:lpstr>A125190138J_Latest</vt:lpstr>
      <vt:lpstr>A125190142X</vt:lpstr>
      <vt:lpstr>A125190142X_Data</vt:lpstr>
      <vt:lpstr>A125190142X_Latest</vt:lpstr>
      <vt:lpstr>A125190146J</vt:lpstr>
      <vt:lpstr>A125190146J_Data</vt:lpstr>
      <vt:lpstr>A125190146J_Latest</vt:lpstr>
      <vt:lpstr>A125190150X</vt:lpstr>
      <vt:lpstr>A125190150X_Data</vt:lpstr>
      <vt:lpstr>A125190150X_Latest</vt:lpstr>
      <vt:lpstr>A125190154J</vt:lpstr>
      <vt:lpstr>A125190154J_Data</vt:lpstr>
      <vt:lpstr>A125190154J_Latest</vt:lpstr>
      <vt:lpstr>A125190158T</vt:lpstr>
      <vt:lpstr>A125190158T_Data</vt:lpstr>
      <vt:lpstr>A125190158T_Latest</vt:lpstr>
      <vt:lpstr>A125190162J</vt:lpstr>
      <vt:lpstr>A125190162J_Data</vt:lpstr>
      <vt:lpstr>A125190162J_Latest</vt:lpstr>
      <vt:lpstr>A125190166T</vt:lpstr>
      <vt:lpstr>A125190166T_Data</vt:lpstr>
      <vt:lpstr>A125190166T_Latest</vt:lpstr>
      <vt:lpstr>A125190170J</vt:lpstr>
      <vt:lpstr>A125190170J_Data</vt:lpstr>
      <vt:lpstr>A125190170J_Latest</vt:lpstr>
      <vt:lpstr>A125190174T</vt:lpstr>
      <vt:lpstr>A125190174T_Data</vt:lpstr>
      <vt:lpstr>A125190174T_Latest</vt:lpstr>
      <vt:lpstr>A125190178A</vt:lpstr>
      <vt:lpstr>A125190178A_Data</vt:lpstr>
      <vt:lpstr>A125190178A_Latest</vt:lpstr>
      <vt:lpstr>A125190182T</vt:lpstr>
      <vt:lpstr>A125190182T_Data</vt:lpstr>
      <vt:lpstr>A125190182T_Latest</vt:lpstr>
      <vt:lpstr>A125190186A</vt:lpstr>
      <vt:lpstr>A125190186A_Data</vt:lpstr>
      <vt:lpstr>A125190186A_Latest</vt:lpstr>
      <vt:lpstr>A125190190T</vt:lpstr>
      <vt:lpstr>A125190190T_Data</vt:lpstr>
      <vt:lpstr>A125190190T_Latest</vt:lpstr>
      <vt:lpstr>A125190194A</vt:lpstr>
      <vt:lpstr>A125190194A_Data</vt:lpstr>
      <vt:lpstr>A125190194A_Latest</vt:lpstr>
      <vt:lpstr>A125190198K</vt:lpstr>
      <vt:lpstr>A125190198K_Data</vt:lpstr>
      <vt:lpstr>A125190198K_Latest</vt:lpstr>
      <vt:lpstr>A125190202R</vt:lpstr>
      <vt:lpstr>A125190202R_Data</vt:lpstr>
      <vt:lpstr>A125190202R_Latest</vt:lpstr>
      <vt:lpstr>A125190206X</vt:lpstr>
      <vt:lpstr>A125190206X_Data</vt:lpstr>
      <vt:lpstr>A125190206X_Latest</vt:lpstr>
      <vt:lpstr>A125190210R</vt:lpstr>
      <vt:lpstr>A125190210R_Data</vt:lpstr>
      <vt:lpstr>A125190210R_Latest</vt:lpstr>
      <vt:lpstr>A125190214X</vt:lpstr>
      <vt:lpstr>A125190214X_Data</vt:lpstr>
      <vt:lpstr>A125190214X_Latest</vt:lpstr>
      <vt:lpstr>A125190218J</vt:lpstr>
      <vt:lpstr>A125190218J_Data</vt:lpstr>
      <vt:lpstr>A125190218J_Latest</vt:lpstr>
      <vt:lpstr>A125190222X</vt:lpstr>
      <vt:lpstr>A125190222X_Data</vt:lpstr>
      <vt:lpstr>A125190222X_Latest</vt:lpstr>
      <vt:lpstr>A125190226J</vt:lpstr>
      <vt:lpstr>A125190226J_Data</vt:lpstr>
      <vt:lpstr>A125190226J_Latest</vt:lpstr>
      <vt:lpstr>A125190230X</vt:lpstr>
      <vt:lpstr>A125190230X_Data</vt:lpstr>
      <vt:lpstr>A125190230X_Latest</vt:lpstr>
      <vt:lpstr>A125190234J</vt:lpstr>
      <vt:lpstr>A125190234J_Data</vt:lpstr>
      <vt:lpstr>A125190234J_Latest</vt:lpstr>
      <vt:lpstr>A125190238T</vt:lpstr>
      <vt:lpstr>A125190238T_Data</vt:lpstr>
      <vt:lpstr>A125190238T_Latest</vt:lpstr>
      <vt:lpstr>A125190242J</vt:lpstr>
      <vt:lpstr>A125190242J_Data</vt:lpstr>
      <vt:lpstr>A125190242J_Latest</vt:lpstr>
      <vt:lpstr>A125190246T</vt:lpstr>
      <vt:lpstr>A125190246T_Data</vt:lpstr>
      <vt:lpstr>A125190246T_Latest</vt:lpstr>
      <vt:lpstr>A125190250J</vt:lpstr>
      <vt:lpstr>A125190250J_Data</vt:lpstr>
      <vt:lpstr>A125190250J_Latest</vt:lpstr>
      <vt:lpstr>A125190254T</vt:lpstr>
      <vt:lpstr>A125190254T_Data</vt:lpstr>
      <vt:lpstr>A125190254T_Latest</vt:lpstr>
      <vt:lpstr>A125190258A</vt:lpstr>
      <vt:lpstr>A125190258A_Data</vt:lpstr>
      <vt:lpstr>A125190258A_Latest</vt:lpstr>
      <vt:lpstr>A125190262T</vt:lpstr>
      <vt:lpstr>A125190262T_Data</vt:lpstr>
      <vt:lpstr>A125190262T_Latest</vt:lpstr>
      <vt:lpstr>A125190266A</vt:lpstr>
      <vt:lpstr>A125190266A_Data</vt:lpstr>
      <vt:lpstr>A125190266A_Latest</vt:lpstr>
      <vt:lpstr>A125190270T</vt:lpstr>
      <vt:lpstr>A125190270T_Data</vt:lpstr>
      <vt:lpstr>A125190270T_Latest</vt:lpstr>
      <vt:lpstr>A125190274A</vt:lpstr>
      <vt:lpstr>A125190274A_Data</vt:lpstr>
      <vt:lpstr>A125190274A_Latest</vt:lpstr>
      <vt:lpstr>A125190278K</vt:lpstr>
      <vt:lpstr>A125190278K_Data</vt:lpstr>
      <vt:lpstr>A125190278K_Latest</vt:lpstr>
      <vt:lpstr>A125190282A</vt:lpstr>
      <vt:lpstr>A125190282A_Data</vt:lpstr>
      <vt:lpstr>A125190282A_Latest</vt:lpstr>
      <vt:lpstr>A125190286K</vt:lpstr>
      <vt:lpstr>A125190286K_Data</vt:lpstr>
      <vt:lpstr>A125190286K_Latest</vt:lpstr>
      <vt:lpstr>A125190290A</vt:lpstr>
      <vt:lpstr>A125190290A_Data</vt:lpstr>
      <vt:lpstr>A125190290A_Latest</vt:lpstr>
      <vt:lpstr>A125190294K</vt:lpstr>
      <vt:lpstr>A125190294K_Data</vt:lpstr>
      <vt:lpstr>A125190294K_Latest</vt:lpstr>
      <vt:lpstr>A125190298V</vt:lpstr>
      <vt:lpstr>A125190298V_Data</vt:lpstr>
      <vt:lpstr>A125190298V_Latest</vt:lpstr>
      <vt:lpstr>A125190302X</vt:lpstr>
      <vt:lpstr>A125190302X_Data</vt:lpstr>
      <vt:lpstr>A125190302X_Latest</vt:lpstr>
      <vt:lpstr>A125190306J</vt:lpstr>
      <vt:lpstr>A125190306J_Data</vt:lpstr>
      <vt:lpstr>A125190306J_Latest</vt:lpstr>
      <vt:lpstr>A125190310X</vt:lpstr>
      <vt:lpstr>A125190310X_Data</vt:lpstr>
      <vt:lpstr>A125190310X_Latest</vt:lpstr>
      <vt:lpstr>A125190314J</vt:lpstr>
      <vt:lpstr>A125190314J_Data</vt:lpstr>
      <vt:lpstr>A125190314J_Latest</vt:lpstr>
      <vt:lpstr>A125190318T</vt:lpstr>
      <vt:lpstr>A125190318T_Data</vt:lpstr>
      <vt:lpstr>A125190318T_Latest</vt:lpstr>
      <vt:lpstr>A125190322J</vt:lpstr>
      <vt:lpstr>A125190322J_Data</vt:lpstr>
      <vt:lpstr>A125190322J_Latest</vt:lpstr>
      <vt:lpstr>A125190326T</vt:lpstr>
      <vt:lpstr>A125190326T_Data</vt:lpstr>
      <vt:lpstr>A125190326T_Latest</vt:lpstr>
      <vt:lpstr>A125190330J</vt:lpstr>
      <vt:lpstr>A125190330J_Data</vt:lpstr>
      <vt:lpstr>A125190330J_Latest</vt:lpstr>
      <vt:lpstr>A125190334T</vt:lpstr>
      <vt:lpstr>A125190334T_Data</vt:lpstr>
      <vt:lpstr>A125190334T_Latest</vt:lpstr>
      <vt:lpstr>A125190338A</vt:lpstr>
      <vt:lpstr>A125190338A_Data</vt:lpstr>
      <vt:lpstr>A125190338A_Latest</vt:lpstr>
      <vt:lpstr>A125190342T</vt:lpstr>
      <vt:lpstr>A125190342T_Data</vt:lpstr>
      <vt:lpstr>A125190342T_Latest</vt:lpstr>
      <vt:lpstr>A125190346A</vt:lpstr>
      <vt:lpstr>A125190346A_Data</vt:lpstr>
      <vt:lpstr>A125190346A_Latest</vt:lpstr>
      <vt:lpstr>A125190350T</vt:lpstr>
      <vt:lpstr>A125190350T_Data</vt:lpstr>
      <vt:lpstr>A125190350T_Latest</vt:lpstr>
      <vt:lpstr>A125190354A</vt:lpstr>
      <vt:lpstr>A125190354A_Data</vt:lpstr>
      <vt:lpstr>A125190354A_Latest</vt:lpstr>
      <vt:lpstr>A125190358K</vt:lpstr>
      <vt:lpstr>A125190358K_Data</vt:lpstr>
      <vt:lpstr>A125190358K_Latest</vt:lpstr>
      <vt:lpstr>A125190362A</vt:lpstr>
      <vt:lpstr>A125190362A_Data</vt:lpstr>
      <vt:lpstr>A125190362A_Latest</vt:lpstr>
      <vt:lpstr>A125190366K</vt:lpstr>
      <vt:lpstr>A125190366K_Data</vt:lpstr>
      <vt:lpstr>A125190366K_Latest</vt:lpstr>
      <vt:lpstr>A125190370A</vt:lpstr>
      <vt:lpstr>A125190370A_Data</vt:lpstr>
      <vt:lpstr>A125190370A_Latest</vt:lpstr>
      <vt:lpstr>A125190374K</vt:lpstr>
      <vt:lpstr>A125190374K_Data</vt:lpstr>
      <vt:lpstr>A125190374K_Latest</vt:lpstr>
      <vt:lpstr>A125190378V</vt:lpstr>
      <vt:lpstr>A125190378V_Data</vt:lpstr>
      <vt:lpstr>A125190378V_Latest</vt:lpstr>
      <vt:lpstr>A125190382K</vt:lpstr>
      <vt:lpstr>A125190382K_Data</vt:lpstr>
      <vt:lpstr>A125190382K_Latest</vt:lpstr>
      <vt:lpstr>A125190386V</vt:lpstr>
      <vt:lpstr>A125190386V_Data</vt:lpstr>
      <vt:lpstr>A125190386V_Latest</vt:lpstr>
      <vt:lpstr>A125190390K</vt:lpstr>
      <vt:lpstr>A125190390K_Data</vt:lpstr>
      <vt:lpstr>A125190390K_Latest</vt:lpstr>
      <vt:lpstr>A125190394V</vt:lpstr>
      <vt:lpstr>A125190394V_Data</vt:lpstr>
      <vt:lpstr>A125190394V_Latest</vt:lpstr>
      <vt:lpstr>A125190398C</vt:lpstr>
      <vt:lpstr>A125190398C_Data</vt:lpstr>
      <vt:lpstr>A125190398C_Latest</vt:lpstr>
      <vt:lpstr>A125190402J</vt:lpstr>
      <vt:lpstr>A125190402J_Data</vt:lpstr>
      <vt:lpstr>A125190402J_Latest</vt:lpstr>
      <vt:lpstr>A125190406T</vt:lpstr>
      <vt:lpstr>A125190406T_Data</vt:lpstr>
      <vt:lpstr>A125190406T_Latest</vt:lpstr>
      <vt:lpstr>A125190410J</vt:lpstr>
      <vt:lpstr>A125190410J_Data</vt:lpstr>
      <vt:lpstr>A125190410J_Latest</vt:lpstr>
      <vt:lpstr>A125190414T</vt:lpstr>
      <vt:lpstr>A125190414T_Data</vt:lpstr>
      <vt:lpstr>A125190414T_Latest</vt:lpstr>
      <vt:lpstr>A125190418A</vt:lpstr>
      <vt:lpstr>A125190418A_Data</vt:lpstr>
      <vt:lpstr>A125190418A_Latest</vt:lpstr>
      <vt:lpstr>A125190422T</vt:lpstr>
      <vt:lpstr>A125190422T_Data</vt:lpstr>
      <vt:lpstr>A125190422T_Latest</vt:lpstr>
      <vt:lpstr>A125190426A</vt:lpstr>
      <vt:lpstr>A125190426A_Data</vt:lpstr>
      <vt:lpstr>A125190426A_Latest</vt:lpstr>
      <vt:lpstr>A125190430T</vt:lpstr>
      <vt:lpstr>A125190430T_Data</vt:lpstr>
      <vt:lpstr>A125190430T_Latest</vt:lpstr>
      <vt:lpstr>A125190434A</vt:lpstr>
      <vt:lpstr>A125190434A_Data</vt:lpstr>
      <vt:lpstr>A125190434A_Latest</vt:lpstr>
      <vt:lpstr>A125190438K</vt:lpstr>
      <vt:lpstr>A125190438K_Data</vt:lpstr>
      <vt:lpstr>A125190438K_Latest</vt:lpstr>
      <vt:lpstr>A125190442A</vt:lpstr>
      <vt:lpstr>A125190442A_Data</vt:lpstr>
      <vt:lpstr>A125190442A_Latest</vt:lpstr>
      <vt:lpstr>A125190446K</vt:lpstr>
      <vt:lpstr>A125190446K_Data</vt:lpstr>
      <vt:lpstr>A125190446K_Latest</vt:lpstr>
      <vt:lpstr>A125190450A</vt:lpstr>
      <vt:lpstr>A125190450A_Data</vt:lpstr>
      <vt:lpstr>A125190450A_Latest</vt:lpstr>
      <vt:lpstr>A125190454K</vt:lpstr>
      <vt:lpstr>A125190454K_Data</vt:lpstr>
      <vt:lpstr>A125190454K_Latest</vt:lpstr>
      <vt:lpstr>A125190810V</vt:lpstr>
      <vt:lpstr>A125190810V_Data</vt:lpstr>
      <vt:lpstr>A125190810V_Latest</vt:lpstr>
      <vt:lpstr>A125190814C</vt:lpstr>
      <vt:lpstr>A125190814C_Data</vt:lpstr>
      <vt:lpstr>A125190814C_Latest</vt:lpstr>
      <vt:lpstr>A125190818L</vt:lpstr>
      <vt:lpstr>A125190818L_Data</vt:lpstr>
      <vt:lpstr>A125190818L_Latest</vt:lpstr>
      <vt:lpstr>A125190822C</vt:lpstr>
      <vt:lpstr>A125190822C_Data</vt:lpstr>
      <vt:lpstr>A125190822C_Latest</vt:lpstr>
      <vt:lpstr>A125190826L</vt:lpstr>
      <vt:lpstr>A125190826L_Data</vt:lpstr>
      <vt:lpstr>A125190826L_Latest</vt:lpstr>
      <vt:lpstr>A125190830C</vt:lpstr>
      <vt:lpstr>A125190830C_Data</vt:lpstr>
      <vt:lpstr>A125190830C_Latest</vt:lpstr>
      <vt:lpstr>A125190834L</vt:lpstr>
      <vt:lpstr>A125190834L_Data</vt:lpstr>
      <vt:lpstr>A125190834L_Latest</vt:lpstr>
      <vt:lpstr>A125190838W</vt:lpstr>
      <vt:lpstr>A125190838W_Data</vt:lpstr>
      <vt:lpstr>A125190838W_Latest</vt:lpstr>
      <vt:lpstr>A125190842L</vt:lpstr>
      <vt:lpstr>A125190842L_Data</vt:lpstr>
      <vt:lpstr>A125190842L_Latest</vt:lpstr>
      <vt:lpstr>A125190846W</vt:lpstr>
      <vt:lpstr>A125190846W_Data</vt:lpstr>
      <vt:lpstr>A125190846W_Latest</vt:lpstr>
      <vt:lpstr>A125190850L</vt:lpstr>
      <vt:lpstr>A125190850L_Data</vt:lpstr>
      <vt:lpstr>A125190850L_Latest</vt:lpstr>
      <vt:lpstr>A125191206T</vt:lpstr>
      <vt:lpstr>A125191206T_Data</vt:lpstr>
      <vt:lpstr>A125191206T_Latest</vt:lpstr>
      <vt:lpstr>A125191210J</vt:lpstr>
      <vt:lpstr>A125191210J_Data</vt:lpstr>
      <vt:lpstr>A125191210J_Latest</vt:lpstr>
      <vt:lpstr>A125191214T</vt:lpstr>
      <vt:lpstr>A125191214T_Data</vt:lpstr>
      <vt:lpstr>A125191214T_Latest</vt:lpstr>
      <vt:lpstr>A125191218A</vt:lpstr>
      <vt:lpstr>A125191218A_Data</vt:lpstr>
      <vt:lpstr>A125191218A_Latest</vt:lpstr>
      <vt:lpstr>A125191222T</vt:lpstr>
      <vt:lpstr>A125191222T_Data</vt:lpstr>
      <vt:lpstr>A125191222T_Latest</vt:lpstr>
      <vt:lpstr>A125191226A</vt:lpstr>
      <vt:lpstr>A125191226A_Data</vt:lpstr>
      <vt:lpstr>A125191226A_Latest</vt:lpstr>
      <vt:lpstr>A125191230T</vt:lpstr>
      <vt:lpstr>A125191230T_Data</vt:lpstr>
      <vt:lpstr>A125191230T_Latest</vt:lpstr>
      <vt:lpstr>A125191234A</vt:lpstr>
      <vt:lpstr>A125191234A_Data</vt:lpstr>
      <vt:lpstr>A125191234A_Latest</vt:lpstr>
      <vt:lpstr>A125191238K</vt:lpstr>
      <vt:lpstr>A125191238K_Data</vt:lpstr>
      <vt:lpstr>A125191238K_Latest</vt:lpstr>
      <vt:lpstr>A125191242A</vt:lpstr>
      <vt:lpstr>A125191242A_Data</vt:lpstr>
      <vt:lpstr>A125191242A_Latest</vt:lpstr>
      <vt:lpstr>A125191246K</vt:lpstr>
      <vt:lpstr>A125191246K_Data</vt:lpstr>
      <vt:lpstr>A125191246K_Latest</vt:lpstr>
      <vt:lpstr>A125191602V</vt:lpstr>
      <vt:lpstr>A125191602V_Data</vt:lpstr>
      <vt:lpstr>A125191602V_Latest</vt:lpstr>
      <vt:lpstr>A125191606C</vt:lpstr>
      <vt:lpstr>A125191606C_Data</vt:lpstr>
      <vt:lpstr>A125191606C_Latest</vt:lpstr>
      <vt:lpstr>A125191610V</vt:lpstr>
      <vt:lpstr>A125191610V_Data</vt:lpstr>
      <vt:lpstr>A125191610V_Latest</vt:lpstr>
      <vt:lpstr>A125191614C</vt:lpstr>
      <vt:lpstr>A125191614C_Data</vt:lpstr>
      <vt:lpstr>A125191614C_Latest</vt:lpstr>
      <vt:lpstr>A125191618L</vt:lpstr>
      <vt:lpstr>A125191618L_Data</vt:lpstr>
      <vt:lpstr>A125191618L_Latest</vt:lpstr>
      <vt:lpstr>A125191622C</vt:lpstr>
      <vt:lpstr>A125191622C_Data</vt:lpstr>
      <vt:lpstr>A125191622C_Latest</vt:lpstr>
      <vt:lpstr>A125191626L</vt:lpstr>
      <vt:lpstr>A125191626L_Data</vt:lpstr>
      <vt:lpstr>A125191626L_Latest</vt:lpstr>
      <vt:lpstr>A125191630C</vt:lpstr>
      <vt:lpstr>A125191630C_Data</vt:lpstr>
      <vt:lpstr>A125191630C_Latest</vt:lpstr>
      <vt:lpstr>A125191634L</vt:lpstr>
      <vt:lpstr>A125191634L_Data</vt:lpstr>
      <vt:lpstr>A125191634L_Latest</vt:lpstr>
      <vt:lpstr>A125191638W</vt:lpstr>
      <vt:lpstr>A125191638W_Data</vt:lpstr>
      <vt:lpstr>A125191638W_Latest</vt:lpstr>
      <vt:lpstr>A125191642L</vt:lpstr>
      <vt:lpstr>A125191642L_Data</vt:lpstr>
      <vt:lpstr>A125191642L_Latest</vt:lpstr>
      <vt:lpstr>A125191998A</vt:lpstr>
      <vt:lpstr>A125191998A_Data</vt:lpstr>
      <vt:lpstr>A125191998A_Latest</vt:lpstr>
      <vt:lpstr>A125192002J</vt:lpstr>
      <vt:lpstr>A125192002J_Data</vt:lpstr>
      <vt:lpstr>A125192002J_Latest</vt:lpstr>
      <vt:lpstr>A125192006T</vt:lpstr>
      <vt:lpstr>A125192006T_Data</vt:lpstr>
      <vt:lpstr>A125192006T_Latest</vt:lpstr>
      <vt:lpstr>A125192010J</vt:lpstr>
      <vt:lpstr>A125192010J_Data</vt:lpstr>
      <vt:lpstr>A125192010J_Latest</vt:lpstr>
      <vt:lpstr>A125192014T</vt:lpstr>
      <vt:lpstr>A125192014T_Data</vt:lpstr>
      <vt:lpstr>A125192014T_Latest</vt:lpstr>
      <vt:lpstr>A125192018A</vt:lpstr>
      <vt:lpstr>A125192018A_Data</vt:lpstr>
      <vt:lpstr>A125192018A_Latest</vt:lpstr>
      <vt:lpstr>A125192022T</vt:lpstr>
      <vt:lpstr>A125192022T_Data</vt:lpstr>
      <vt:lpstr>A125192022T_Latest</vt:lpstr>
      <vt:lpstr>A125192026A</vt:lpstr>
      <vt:lpstr>A125192026A_Data</vt:lpstr>
      <vt:lpstr>A125192026A_Latest</vt:lpstr>
      <vt:lpstr>A125192030T</vt:lpstr>
      <vt:lpstr>A125192030T_Data</vt:lpstr>
      <vt:lpstr>A125192030T_Latest</vt:lpstr>
      <vt:lpstr>A125192034A</vt:lpstr>
      <vt:lpstr>A125192034A_Data</vt:lpstr>
      <vt:lpstr>A125192034A_Latest</vt:lpstr>
      <vt:lpstr>A125192038K</vt:lpstr>
      <vt:lpstr>A125192038K_Data</vt:lpstr>
      <vt:lpstr>A125192038K_Latest</vt:lpstr>
      <vt:lpstr>A125192394F</vt:lpstr>
      <vt:lpstr>A125192394F_Data</vt:lpstr>
      <vt:lpstr>A125192394F_Latest</vt:lpstr>
      <vt:lpstr>A125192398R</vt:lpstr>
      <vt:lpstr>A125192398R_Data</vt:lpstr>
      <vt:lpstr>A125192398R_Latest</vt:lpstr>
      <vt:lpstr>A125192402V</vt:lpstr>
      <vt:lpstr>A125192402V_Data</vt:lpstr>
      <vt:lpstr>A125192402V_Latest</vt:lpstr>
      <vt:lpstr>A125192406C</vt:lpstr>
      <vt:lpstr>A125192406C_Data</vt:lpstr>
      <vt:lpstr>A125192406C_Latest</vt:lpstr>
      <vt:lpstr>A125192410V</vt:lpstr>
      <vt:lpstr>A125192410V_Data</vt:lpstr>
      <vt:lpstr>A125192410V_Latest</vt:lpstr>
      <vt:lpstr>A125192414C</vt:lpstr>
      <vt:lpstr>A125192414C_Data</vt:lpstr>
      <vt:lpstr>A125192414C_Latest</vt:lpstr>
      <vt:lpstr>A125192418L</vt:lpstr>
      <vt:lpstr>A125192418L_Data</vt:lpstr>
      <vt:lpstr>A125192418L_Latest</vt:lpstr>
      <vt:lpstr>A125192422C</vt:lpstr>
      <vt:lpstr>A125192422C_Data</vt:lpstr>
      <vt:lpstr>A125192422C_Latest</vt:lpstr>
      <vt:lpstr>A125192426L</vt:lpstr>
      <vt:lpstr>A125192426L_Data</vt:lpstr>
      <vt:lpstr>A125192426L_Latest</vt:lpstr>
      <vt:lpstr>A125192430C</vt:lpstr>
      <vt:lpstr>A125192430C_Data</vt:lpstr>
      <vt:lpstr>A125192430C_Latest</vt:lpstr>
      <vt:lpstr>A125192434L</vt:lpstr>
      <vt:lpstr>A125192434L_Data</vt:lpstr>
      <vt:lpstr>A125192434L_Latest</vt:lpstr>
      <vt:lpstr>A125192438W</vt:lpstr>
      <vt:lpstr>A125192438W_Data</vt:lpstr>
      <vt:lpstr>A125192438W_Latest</vt:lpstr>
      <vt:lpstr>A125192442L</vt:lpstr>
      <vt:lpstr>A125192442L_Data</vt:lpstr>
      <vt:lpstr>A125192442L_Latest</vt:lpstr>
      <vt:lpstr>A125192446W</vt:lpstr>
      <vt:lpstr>A125192446W_Data</vt:lpstr>
      <vt:lpstr>A125192446W_Latest</vt:lpstr>
      <vt:lpstr>A125192450L</vt:lpstr>
      <vt:lpstr>A125192450L_Data</vt:lpstr>
      <vt:lpstr>A125192450L_Latest</vt:lpstr>
      <vt:lpstr>A125192454W</vt:lpstr>
      <vt:lpstr>A125192454W_Data</vt:lpstr>
      <vt:lpstr>A125192454W_Latest</vt:lpstr>
      <vt:lpstr>A125192458F</vt:lpstr>
      <vt:lpstr>A125192458F_Data</vt:lpstr>
      <vt:lpstr>A125192458F_Latest</vt:lpstr>
      <vt:lpstr>A125192462W</vt:lpstr>
      <vt:lpstr>A125192462W_Data</vt:lpstr>
      <vt:lpstr>A125192462W_Latest</vt:lpstr>
      <vt:lpstr>A125192466F</vt:lpstr>
      <vt:lpstr>A125192466F_Data</vt:lpstr>
      <vt:lpstr>A125192466F_Latest</vt:lpstr>
      <vt:lpstr>A125192470W</vt:lpstr>
      <vt:lpstr>A125192470W_Data</vt:lpstr>
      <vt:lpstr>A125192470W_Latest</vt:lpstr>
      <vt:lpstr>A125192474F</vt:lpstr>
      <vt:lpstr>A125192474F_Data</vt:lpstr>
      <vt:lpstr>A125192474F_Latest</vt:lpstr>
      <vt:lpstr>A125192478R</vt:lpstr>
      <vt:lpstr>A125192478R_Data</vt:lpstr>
      <vt:lpstr>A125192478R_Latest</vt:lpstr>
      <vt:lpstr>A125192482F</vt:lpstr>
      <vt:lpstr>A125192482F_Data</vt:lpstr>
      <vt:lpstr>A125192482F_Latest</vt:lpstr>
      <vt:lpstr>A125192486R</vt:lpstr>
      <vt:lpstr>A125192486R_Data</vt:lpstr>
      <vt:lpstr>A125192486R_Latest</vt:lpstr>
      <vt:lpstr>A125192490F</vt:lpstr>
      <vt:lpstr>A125192490F_Data</vt:lpstr>
      <vt:lpstr>A125192490F_Latest</vt:lpstr>
      <vt:lpstr>A125192494R</vt:lpstr>
      <vt:lpstr>A125192494R_Data</vt:lpstr>
      <vt:lpstr>A125192494R_Latest</vt:lpstr>
      <vt:lpstr>A125192498X</vt:lpstr>
      <vt:lpstr>A125192498X_Data</vt:lpstr>
      <vt:lpstr>A125192498X_Latest</vt:lpstr>
      <vt:lpstr>A125192502C</vt:lpstr>
      <vt:lpstr>A125192502C_Data</vt:lpstr>
      <vt:lpstr>A125192502C_Latest</vt:lpstr>
      <vt:lpstr>A125192506L</vt:lpstr>
      <vt:lpstr>A125192506L_Data</vt:lpstr>
      <vt:lpstr>A125192506L_Latest</vt:lpstr>
      <vt:lpstr>A125192510C</vt:lpstr>
      <vt:lpstr>A125192510C_Data</vt:lpstr>
      <vt:lpstr>A125192510C_Latest</vt:lpstr>
      <vt:lpstr>A125192514L</vt:lpstr>
      <vt:lpstr>A125192514L_Data</vt:lpstr>
      <vt:lpstr>A125192514L_Latest</vt:lpstr>
      <vt:lpstr>A125192518W</vt:lpstr>
      <vt:lpstr>A125192518W_Data</vt:lpstr>
      <vt:lpstr>A125192518W_Latest</vt:lpstr>
      <vt:lpstr>A125192522L</vt:lpstr>
      <vt:lpstr>A125192522L_Data</vt:lpstr>
      <vt:lpstr>A125192522L_Latest</vt:lpstr>
      <vt:lpstr>A125192526W</vt:lpstr>
      <vt:lpstr>A125192526W_Data</vt:lpstr>
      <vt:lpstr>A125192526W_Latest</vt:lpstr>
      <vt:lpstr>A125192530L</vt:lpstr>
      <vt:lpstr>A125192530L_Data</vt:lpstr>
      <vt:lpstr>A125192530L_Latest</vt:lpstr>
      <vt:lpstr>A125192534W</vt:lpstr>
      <vt:lpstr>A125192534W_Data</vt:lpstr>
      <vt:lpstr>A125192534W_Latest</vt:lpstr>
      <vt:lpstr>A125192538F</vt:lpstr>
      <vt:lpstr>A125192538F_Data</vt:lpstr>
      <vt:lpstr>A125192538F_Latest</vt:lpstr>
      <vt:lpstr>A125192542W</vt:lpstr>
      <vt:lpstr>A125192542W_Data</vt:lpstr>
      <vt:lpstr>A125192542W_Latest</vt:lpstr>
      <vt:lpstr>A125192546F</vt:lpstr>
      <vt:lpstr>A125192546F_Data</vt:lpstr>
      <vt:lpstr>A125192546F_Latest</vt:lpstr>
      <vt:lpstr>A125192550W</vt:lpstr>
      <vt:lpstr>A125192550W_Data</vt:lpstr>
      <vt:lpstr>A125192550W_Latest</vt:lpstr>
      <vt:lpstr>A125192554F</vt:lpstr>
      <vt:lpstr>A125192554F_Data</vt:lpstr>
      <vt:lpstr>A125192554F_Latest</vt:lpstr>
      <vt:lpstr>A125192558R</vt:lpstr>
      <vt:lpstr>A125192558R_Data</vt:lpstr>
      <vt:lpstr>A125192558R_Latest</vt:lpstr>
      <vt:lpstr>A125192562F</vt:lpstr>
      <vt:lpstr>A125192562F_Data</vt:lpstr>
      <vt:lpstr>A125192562F_Latest</vt:lpstr>
      <vt:lpstr>A125192566R</vt:lpstr>
      <vt:lpstr>A125192566R_Data</vt:lpstr>
      <vt:lpstr>A125192566R_Latest</vt:lpstr>
      <vt:lpstr>A125192570F</vt:lpstr>
      <vt:lpstr>A125192570F_Data</vt:lpstr>
      <vt:lpstr>A125192570F_Latest</vt:lpstr>
      <vt:lpstr>A125192574R</vt:lpstr>
      <vt:lpstr>A125192574R_Data</vt:lpstr>
      <vt:lpstr>A125192574R_Latest</vt:lpstr>
      <vt:lpstr>A125192578X</vt:lpstr>
      <vt:lpstr>A125192578X_Data</vt:lpstr>
      <vt:lpstr>A125192578X_Latest</vt:lpstr>
      <vt:lpstr>A125192582R</vt:lpstr>
      <vt:lpstr>A125192582R_Data</vt:lpstr>
      <vt:lpstr>A125192582R_Latest</vt:lpstr>
      <vt:lpstr>A125192586X</vt:lpstr>
      <vt:lpstr>A125192586X_Data</vt:lpstr>
      <vt:lpstr>A125192586X_Latest</vt:lpstr>
      <vt:lpstr>A125192590R</vt:lpstr>
      <vt:lpstr>A125192590R_Data</vt:lpstr>
      <vt:lpstr>A125192590R_Latest</vt:lpstr>
      <vt:lpstr>A125192594X</vt:lpstr>
      <vt:lpstr>A125192594X_Data</vt:lpstr>
      <vt:lpstr>A125192594X_Latest</vt:lpstr>
      <vt:lpstr>A125192598J</vt:lpstr>
      <vt:lpstr>A125192598J_Data</vt:lpstr>
      <vt:lpstr>A125192598J_Latest</vt:lpstr>
      <vt:lpstr>A125192602L</vt:lpstr>
      <vt:lpstr>A125192602L_Data</vt:lpstr>
      <vt:lpstr>A125192602L_Latest</vt:lpstr>
      <vt:lpstr>A125192606W</vt:lpstr>
      <vt:lpstr>A125192606W_Data</vt:lpstr>
      <vt:lpstr>A125192606W_Latest</vt:lpstr>
      <vt:lpstr>A125192610L</vt:lpstr>
      <vt:lpstr>A125192610L_Data</vt:lpstr>
      <vt:lpstr>A125192610L_Latest</vt:lpstr>
      <vt:lpstr>A125192614W</vt:lpstr>
      <vt:lpstr>A125192614W_Data</vt:lpstr>
      <vt:lpstr>A125192614W_Latest</vt:lpstr>
      <vt:lpstr>A125192618F</vt:lpstr>
      <vt:lpstr>A125192618F_Data</vt:lpstr>
      <vt:lpstr>A125192618F_Latest</vt:lpstr>
      <vt:lpstr>A125192622W</vt:lpstr>
      <vt:lpstr>A125192622W_Data</vt:lpstr>
      <vt:lpstr>A125192622W_Latest</vt:lpstr>
      <vt:lpstr>A125192626F</vt:lpstr>
      <vt:lpstr>A125192626F_Data</vt:lpstr>
      <vt:lpstr>A125192626F_Latest</vt:lpstr>
      <vt:lpstr>A125192630W</vt:lpstr>
      <vt:lpstr>A125192630W_Data</vt:lpstr>
      <vt:lpstr>A125192630W_Latest</vt:lpstr>
      <vt:lpstr>A125192634F</vt:lpstr>
      <vt:lpstr>A125192634F_Data</vt:lpstr>
      <vt:lpstr>A125192634F_Latest</vt:lpstr>
      <vt:lpstr>A125192638R</vt:lpstr>
      <vt:lpstr>A125192638R_Data</vt:lpstr>
      <vt:lpstr>A125192638R_Latest</vt:lpstr>
      <vt:lpstr>A125192642F</vt:lpstr>
      <vt:lpstr>A125192642F_Data</vt:lpstr>
      <vt:lpstr>A125192642F_Latest</vt:lpstr>
      <vt:lpstr>A125192646R</vt:lpstr>
      <vt:lpstr>A125192646R_Data</vt:lpstr>
      <vt:lpstr>A125192646R_Latest</vt:lpstr>
      <vt:lpstr>A125192650F</vt:lpstr>
      <vt:lpstr>A125192650F_Data</vt:lpstr>
      <vt:lpstr>A125192650F_Latest</vt:lpstr>
      <vt:lpstr>A125192654R</vt:lpstr>
      <vt:lpstr>A125192654R_Data</vt:lpstr>
      <vt:lpstr>A125192654R_Latest</vt:lpstr>
      <vt:lpstr>A125192658X</vt:lpstr>
      <vt:lpstr>A125192658X_Data</vt:lpstr>
      <vt:lpstr>A125192658X_Latest</vt:lpstr>
      <vt:lpstr>A125192662R</vt:lpstr>
      <vt:lpstr>A125192662R_Data</vt:lpstr>
      <vt:lpstr>A125192662R_Latest</vt:lpstr>
      <vt:lpstr>A125192666X</vt:lpstr>
      <vt:lpstr>A125192666X_Data</vt:lpstr>
      <vt:lpstr>A125192666X_Latest</vt:lpstr>
      <vt:lpstr>A125192670R</vt:lpstr>
      <vt:lpstr>A125192670R_Data</vt:lpstr>
      <vt:lpstr>A125192670R_Latest</vt:lpstr>
      <vt:lpstr>A125192674X</vt:lpstr>
      <vt:lpstr>A125192674X_Data</vt:lpstr>
      <vt:lpstr>A125192674X_Latest</vt:lpstr>
      <vt:lpstr>A125192678J</vt:lpstr>
      <vt:lpstr>A125192678J_Data</vt:lpstr>
      <vt:lpstr>A125192678J_Latest</vt:lpstr>
      <vt:lpstr>A125192682X</vt:lpstr>
      <vt:lpstr>A125192682X_Data</vt:lpstr>
      <vt:lpstr>A125192682X_Latest</vt:lpstr>
      <vt:lpstr>A125192686J</vt:lpstr>
      <vt:lpstr>A125192686J_Data</vt:lpstr>
      <vt:lpstr>A125192686J_Latest</vt:lpstr>
      <vt:lpstr>A125192690X</vt:lpstr>
      <vt:lpstr>A125192690X_Data</vt:lpstr>
      <vt:lpstr>A125192690X_Latest</vt:lpstr>
      <vt:lpstr>A125192694J</vt:lpstr>
      <vt:lpstr>A125192694J_Data</vt:lpstr>
      <vt:lpstr>A125192694J_Latest</vt:lpstr>
      <vt:lpstr>A125192698T</vt:lpstr>
      <vt:lpstr>A125192698T_Data</vt:lpstr>
      <vt:lpstr>A125192698T_Latest</vt:lpstr>
      <vt:lpstr>A125192702W</vt:lpstr>
      <vt:lpstr>A125192702W_Data</vt:lpstr>
      <vt:lpstr>A125192702W_Latest</vt:lpstr>
      <vt:lpstr>A125192706F</vt:lpstr>
      <vt:lpstr>A125192706F_Data</vt:lpstr>
      <vt:lpstr>A125192706F_Latest</vt:lpstr>
      <vt:lpstr>A125192710W</vt:lpstr>
      <vt:lpstr>A125192710W_Data</vt:lpstr>
      <vt:lpstr>A125192710W_Latest</vt:lpstr>
      <vt:lpstr>A125192714F</vt:lpstr>
      <vt:lpstr>A125192714F_Data</vt:lpstr>
      <vt:lpstr>A125192714F_Latest</vt:lpstr>
      <vt:lpstr>A125192718R</vt:lpstr>
      <vt:lpstr>A125192718R_Data</vt:lpstr>
      <vt:lpstr>A125192718R_Latest</vt:lpstr>
      <vt:lpstr>A125192722F</vt:lpstr>
      <vt:lpstr>A125192722F_Data</vt:lpstr>
      <vt:lpstr>A125192722F_Latest</vt:lpstr>
      <vt:lpstr>A125192726R</vt:lpstr>
      <vt:lpstr>A125192726R_Data</vt:lpstr>
      <vt:lpstr>A125192726R_Latest</vt:lpstr>
      <vt:lpstr>A125192730F</vt:lpstr>
      <vt:lpstr>A125192730F_Data</vt:lpstr>
      <vt:lpstr>A125192730F_Latest</vt:lpstr>
      <vt:lpstr>A125192734R</vt:lpstr>
      <vt:lpstr>A125192734R_Data</vt:lpstr>
      <vt:lpstr>A125192734R_Latest</vt:lpstr>
      <vt:lpstr>A125192738X</vt:lpstr>
      <vt:lpstr>A125192738X_Data</vt:lpstr>
      <vt:lpstr>A125192738X_Latest</vt:lpstr>
      <vt:lpstr>A125192742R</vt:lpstr>
      <vt:lpstr>A125192742R_Data</vt:lpstr>
      <vt:lpstr>A125192742R_Latest</vt:lpstr>
      <vt:lpstr>A125192746X</vt:lpstr>
      <vt:lpstr>A125192746X_Data</vt:lpstr>
      <vt:lpstr>A125192746X_Latest</vt:lpstr>
      <vt:lpstr>A125192750R</vt:lpstr>
      <vt:lpstr>A125192750R_Data</vt:lpstr>
      <vt:lpstr>A125192750R_Latest</vt:lpstr>
      <vt:lpstr>A125192754X</vt:lpstr>
      <vt:lpstr>A125192754X_Data</vt:lpstr>
      <vt:lpstr>A125192754X_Latest</vt:lpstr>
      <vt:lpstr>A125192758J</vt:lpstr>
      <vt:lpstr>A125192758J_Data</vt:lpstr>
      <vt:lpstr>A125192758J_Latest</vt:lpstr>
      <vt:lpstr>A125192762X</vt:lpstr>
      <vt:lpstr>A125192762X_Data</vt:lpstr>
      <vt:lpstr>A125192762X_Latest</vt:lpstr>
      <vt:lpstr>A125192766J</vt:lpstr>
      <vt:lpstr>A125192766J_Data</vt:lpstr>
      <vt:lpstr>A125192766J_Latest</vt:lpstr>
      <vt:lpstr>A125192770X</vt:lpstr>
      <vt:lpstr>A125192770X_Data</vt:lpstr>
      <vt:lpstr>A125192770X_Latest</vt:lpstr>
      <vt:lpstr>A125192774J</vt:lpstr>
      <vt:lpstr>A125192774J_Data</vt:lpstr>
      <vt:lpstr>A125192774J_Latest</vt:lpstr>
      <vt:lpstr>A125192778T</vt:lpstr>
      <vt:lpstr>A125192778T_Data</vt:lpstr>
      <vt:lpstr>A125192778T_Latest</vt:lpstr>
      <vt:lpstr>A125192782J</vt:lpstr>
      <vt:lpstr>A125192782J_Data</vt:lpstr>
      <vt:lpstr>A125192782J_Latest</vt:lpstr>
      <vt:lpstr>A125192786T</vt:lpstr>
      <vt:lpstr>A125192786T_Data</vt:lpstr>
      <vt:lpstr>A125192786T_Latest</vt:lpstr>
      <vt:lpstr>A125192790J</vt:lpstr>
      <vt:lpstr>A125192790J_Data</vt:lpstr>
      <vt:lpstr>A125192790J_Latest</vt:lpstr>
      <vt:lpstr>A125192794T</vt:lpstr>
      <vt:lpstr>A125192794T_Data</vt:lpstr>
      <vt:lpstr>A125192794T_Latest</vt:lpstr>
      <vt:lpstr>A125192798A</vt:lpstr>
      <vt:lpstr>A125192798A_Data</vt:lpstr>
      <vt:lpstr>A125192798A_Latest</vt:lpstr>
      <vt:lpstr>A125192802F</vt:lpstr>
      <vt:lpstr>A125192802F_Data</vt:lpstr>
      <vt:lpstr>A125192802F_Latest</vt:lpstr>
      <vt:lpstr>A125192806R</vt:lpstr>
      <vt:lpstr>A125192806R_Data</vt:lpstr>
      <vt:lpstr>A125192806R_Latest</vt:lpstr>
      <vt:lpstr>A125192810F</vt:lpstr>
      <vt:lpstr>A125192810F_Data</vt:lpstr>
      <vt:lpstr>A125192810F_Latest</vt:lpstr>
      <vt:lpstr>A125192814R</vt:lpstr>
      <vt:lpstr>A125192814R_Data</vt:lpstr>
      <vt:lpstr>A125192814R_Latest</vt:lpstr>
      <vt:lpstr>A125192818X</vt:lpstr>
      <vt:lpstr>A125192818X_Data</vt:lpstr>
      <vt:lpstr>A125192818X_Latest</vt:lpstr>
      <vt:lpstr>A125192822R</vt:lpstr>
      <vt:lpstr>A125192822R_Data</vt:lpstr>
      <vt:lpstr>A125192822R_Latest</vt:lpstr>
      <vt:lpstr>A125192826X</vt:lpstr>
      <vt:lpstr>A125192826X_Data</vt:lpstr>
      <vt:lpstr>A125192826X_Latest</vt:lpstr>
      <vt:lpstr>A125192830R</vt:lpstr>
      <vt:lpstr>A125192830R_Data</vt:lpstr>
      <vt:lpstr>A125192830R_Latest</vt:lpstr>
      <vt:lpstr>A125193186F</vt:lpstr>
      <vt:lpstr>A125193186F_Data</vt:lpstr>
      <vt:lpstr>A125193186F_Latest</vt:lpstr>
      <vt:lpstr>A125193190W</vt:lpstr>
      <vt:lpstr>A125193190W_Data</vt:lpstr>
      <vt:lpstr>A125193190W_Latest</vt:lpstr>
      <vt:lpstr>A125193194F</vt:lpstr>
      <vt:lpstr>A125193194F_Data</vt:lpstr>
      <vt:lpstr>A125193194F_Latest</vt:lpstr>
      <vt:lpstr>A125193198R</vt:lpstr>
      <vt:lpstr>A125193198R_Data</vt:lpstr>
      <vt:lpstr>A125193198R_Latest</vt:lpstr>
      <vt:lpstr>A125193202V</vt:lpstr>
      <vt:lpstr>A125193202V_Data</vt:lpstr>
      <vt:lpstr>A125193202V_Latest</vt:lpstr>
      <vt:lpstr>A125193206C</vt:lpstr>
      <vt:lpstr>A125193206C_Data</vt:lpstr>
      <vt:lpstr>A125193206C_Latest</vt:lpstr>
      <vt:lpstr>A125193210V</vt:lpstr>
      <vt:lpstr>A125193210V_Data</vt:lpstr>
      <vt:lpstr>A125193210V_Latest</vt:lpstr>
      <vt:lpstr>A125193214C</vt:lpstr>
      <vt:lpstr>A125193214C_Data</vt:lpstr>
      <vt:lpstr>A125193214C_Latest</vt:lpstr>
      <vt:lpstr>A125193218L</vt:lpstr>
      <vt:lpstr>A125193218L_Data</vt:lpstr>
      <vt:lpstr>A125193218L_Latest</vt:lpstr>
      <vt:lpstr>A125193222C</vt:lpstr>
      <vt:lpstr>A125193222C_Data</vt:lpstr>
      <vt:lpstr>A125193222C_Latest</vt:lpstr>
      <vt:lpstr>A125193226L</vt:lpstr>
      <vt:lpstr>A125193226L_Data</vt:lpstr>
      <vt:lpstr>A125193226L_Latest</vt:lpstr>
      <vt:lpstr>A125193582J</vt:lpstr>
      <vt:lpstr>A125193582J_Data</vt:lpstr>
      <vt:lpstr>A125193582J_Latest</vt:lpstr>
      <vt:lpstr>A125193586T</vt:lpstr>
      <vt:lpstr>A125193586T_Data</vt:lpstr>
      <vt:lpstr>A125193586T_Latest</vt:lpstr>
      <vt:lpstr>A125193590J</vt:lpstr>
      <vt:lpstr>A125193590J_Data</vt:lpstr>
      <vt:lpstr>A125193590J_Latest</vt:lpstr>
      <vt:lpstr>A125193594T</vt:lpstr>
      <vt:lpstr>A125193594T_Data</vt:lpstr>
      <vt:lpstr>A125193594T_Latest</vt:lpstr>
      <vt:lpstr>A125193598A</vt:lpstr>
      <vt:lpstr>A125193598A_Data</vt:lpstr>
      <vt:lpstr>A125193598A_Latest</vt:lpstr>
      <vt:lpstr>A125193602F</vt:lpstr>
      <vt:lpstr>A125193602F_Data</vt:lpstr>
      <vt:lpstr>A125193602F_Latest</vt:lpstr>
      <vt:lpstr>A125193606R</vt:lpstr>
      <vt:lpstr>A125193606R_Data</vt:lpstr>
      <vt:lpstr>A125193606R_Latest</vt:lpstr>
      <vt:lpstr>A125193610F</vt:lpstr>
      <vt:lpstr>A125193610F_Data</vt:lpstr>
      <vt:lpstr>A125193610F_Latest</vt:lpstr>
      <vt:lpstr>A125193614R</vt:lpstr>
      <vt:lpstr>A125193614R_Data</vt:lpstr>
      <vt:lpstr>A125193614R_Latest</vt:lpstr>
      <vt:lpstr>A125193618X</vt:lpstr>
      <vt:lpstr>A125193618X_Data</vt:lpstr>
      <vt:lpstr>A125193618X_Latest</vt:lpstr>
      <vt:lpstr>A125193622R</vt:lpstr>
      <vt:lpstr>A125193622R_Data</vt:lpstr>
      <vt:lpstr>A125193622R_Latest</vt:lpstr>
      <vt:lpstr>A125193978C</vt:lpstr>
      <vt:lpstr>A125193978C_Data</vt:lpstr>
      <vt:lpstr>A125193978C_Latest</vt:lpstr>
      <vt:lpstr>A125193982V</vt:lpstr>
      <vt:lpstr>A125193982V_Data</vt:lpstr>
      <vt:lpstr>A125193982V_Latest</vt:lpstr>
      <vt:lpstr>A125193986C</vt:lpstr>
      <vt:lpstr>A125193986C_Data</vt:lpstr>
      <vt:lpstr>A125193986C_Latest</vt:lpstr>
      <vt:lpstr>A125193990V</vt:lpstr>
      <vt:lpstr>A125193990V_Data</vt:lpstr>
      <vt:lpstr>A125193990V_Latest</vt:lpstr>
      <vt:lpstr>A125193994C</vt:lpstr>
      <vt:lpstr>A125193994C_Data</vt:lpstr>
      <vt:lpstr>A125193994C_Latest</vt:lpstr>
      <vt:lpstr>A125193998L</vt:lpstr>
      <vt:lpstr>A125193998L_Data</vt:lpstr>
      <vt:lpstr>A125193998L_Latest</vt:lpstr>
      <vt:lpstr>A125194002V</vt:lpstr>
      <vt:lpstr>A125194002V_Data</vt:lpstr>
      <vt:lpstr>A125194002V_Latest</vt:lpstr>
      <vt:lpstr>A125194006C</vt:lpstr>
      <vt:lpstr>A125194006C_Data</vt:lpstr>
      <vt:lpstr>A125194006C_Latest</vt:lpstr>
      <vt:lpstr>A125194010V</vt:lpstr>
      <vt:lpstr>A125194010V_Data</vt:lpstr>
      <vt:lpstr>A125194010V_Latest</vt:lpstr>
      <vt:lpstr>A125194014C</vt:lpstr>
      <vt:lpstr>A125194014C_Data</vt:lpstr>
      <vt:lpstr>A125194014C_Latest</vt:lpstr>
      <vt:lpstr>A125194018L</vt:lpstr>
      <vt:lpstr>A125194018L_Data</vt:lpstr>
      <vt:lpstr>A125194018L_Latest</vt:lpstr>
      <vt:lpstr>A125194374J</vt:lpstr>
      <vt:lpstr>A125194374J_Data</vt:lpstr>
      <vt:lpstr>A125194374J_Latest</vt:lpstr>
      <vt:lpstr>A125194378T</vt:lpstr>
      <vt:lpstr>A125194378T_Data</vt:lpstr>
      <vt:lpstr>A125194378T_Latest</vt:lpstr>
      <vt:lpstr>A125194382J</vt:lpstr>
      <vt:lpstr>A125194382J_Data</vt:lpstr>
      <vt:lpstr>A125194382J_Latest</vt:lpstr>
      <vt:lpstr>A125194386T</vt:lpstr>
      <vt:lpstr>A125194386T_Data</vt:lpstr>
      <vt:lpstr>A125194386T_Latest</vt:lpstr>
      <vt:lpstr>A125194390J</vt:lpstr>
      <vt:lpstr>A125194390J_Data</vt:lpstr>
      <vt:lpstr>A125194390J_Latest</vt:lpstr>
      <vt:lpstr>A125194394T</vt:lpstr>
      <vt:lpstr>A125194394T_Data</vt:lpstr>
      <vt:lpstr>A125194394T_Latest</vt:lpstr>
      <vt:lpstr>A125194398A</vt:lpstr>
      <vt:lpstr>A125194398A_Data</vt:lpstr>
      <vt:lpstr>A125194398A_Latest</vt:lpstr>
      <vt:lpstr>A125194402F</vt:lpstr>
      <vt:lpstr>A125194402F_Data</vt:lpstr>
      <vt:lpstr>A125194402F_Latest</vt:lpstr>
      <vt:lpstr>A125194406R</vt:lpstr>
      <vt:lpstr>A125194406R_Data</vt:lpstr>
      <vt:lpstr>A125194406R_Latest</vt:lpstr>
      <vt:lpstr>A125194410F</vt:lpstr>
      <vt:lpstr>A125194410F_Data</vt:lpstr>
      <vt:lpstr>A125194410F_Latest</vt:lpstr>
      <vt:lpstr>A125194414R</vt:lpstr>
      <vt:lpstr>A125194414R_Data</vt:lpstr>
      <vt:lpstr>A125194414R_Latest</vt:lpstr>
      <vt:lpstr>A125194770K</vt:lpstr>
      <vt:lpstr>A125194770K_Data</vt:lpstr>
      <vt:lpstr>A125194770K_Latest</vt:lpstr>
      <vt:lpstr>A125194774V</vt:lpstr>
      <vt:lpstr>A125194774V_Data</vt:lpstr>
      <vt:lpstr>A125194774V_Latest</vt:lpstr>
      <vt:lpstr>A125194778C</vt:lpstr>
      <vt:lpstr>A125194778C_Data</vt:lpstr>
      <vt:lpstr>A125194778C_Latest</vt:lpstr>
      <vt:lpstr>A125194782V</vt:lpstr>
      <vt:lpstr>A125194782V_Data</vt:lpstr>
      <vt:lpstr>A125194782V_Latest</vt:lpstr>
      <vt:lpstr>A125194786C</vt:lpstr>
      <vt:lpstr>A125194786C_Data</vt:lpstr>
      <vt:lpstr>A125194786C_Latest</vt:lpstr>
      <vt:lpstr>A125194790V</vt:lpstr>
      <vt:lpstr>A125194790V_Data</vt:lpstr>
      <vt:lpstr>A125194790V_Latest</vt:lpstr>
      <vt:lpstr>A125194794C</vt:lpstr>
      <vt:lpstr>A125194794C_Data</vt:lpstr>
      <vt:lpstr>A125194794C_Latest</vt:lpstr>
      <vt:lpstr>A125194798L</vt:lpstr>
      <vt:lpstr>A125194798L_Data</vt:lpstr>
      <vt:lpstr>A125194798L_Latest</vt:lpstr>
      <vt:lpstr>A125194802T</vt:lpstr>
      <vt:lpstr>A125194802T_Data</vt:lpstr>
      <vt:lpstr>A125194802T_Latest</vt:lpstr>
      <vt:lpstr>A125194806A</vt:lpstr>
      <vt:lpstr>A125194806A_Data</vt:lpstr>
      <vt:lpstr>A125194806A_Latest</vt:lpstr>
      <vt:lpstr>A125194810T</vt:lpstr>
      <vt:lpstr>A125194810T_Data</vt:lpstr>
      <vt:lpstr>A125194810T_Latest</vt:lpstr>
      <vt:lpstr>A125194814A</vt:lpstr>
      <vt:lpstr>A125194814A_Data</vt:lpstr>
      <vt:lpstr>A125194814A_Latest</vt:lpstr>
      <vt:lpstr>A125194818K</vt:lpstr>
      <vt:lpstr>A125194818K_Data</vt:lpstr>
      <vt:lpstr>A125194818K_Latest</vt:lpstr>
      <vt:lpstr>A125194822A</vt:lpstr>
      <vt:lpstr>A125194822A_Data</vt:lpstr>
      <vt:lpstr>A125194822A_Latest</vt:lpstr>
      <vt:lpstr>A125194826K</vt:lpstr>
      <vt:lpstr>A125194826K_Data</vt:lpstr>
      <vt:lpstr>A125194826K_Latest</vt:lpstr>
      <vt:lpstr>A125194830A</vt:lpstr>
      <vt:lpstr>A125194830A_Data</vt:lpstr>
      <vt:lpstr>A125194830A_Latest</vt:lpstr>
      <vt:lpstr>A125194834K</vt:lpstr>
      <vt:lpstr>A125194834K_Data</vt:lpstr>
      <vt:lpstr>A125194834K_Latest</vt:lpstr>
      <vt:lpstr>A125194838V</vt:lpstr>
      <vt:lpstr>A125194838V_Data</vt:lpstr>
      <vt:lpstr>A125194838V_Latest</vt:lpstr>
      <vt:lpstr>A125194842K</vt:lpstr>
      <vt:lpstr>A125194842K_Data</vt:lpstr>
      <vt:lpstr>A125194842K_Latest</vt:lpstr>
      <vt:lpstr>A125194846V</vt:lpstr>
      <vt:lpstr>A125194846V_Data</vt:lpstr>
      <vt:lpstr>A125194846V_Latest</vt:lpstr>
      <vt:lpstr>A125194850K</vt:lpstr>
      <vt:lpstr>A125194850K_Data</vt:lpstr>
      <vt:lpstr>A125194850K_Latest</vt:lpstr>
      <vt:lpstr>A125194854V</vt:lpstr>
      <vt:lpstr>A125194854V_Data</vt:lpstr>
      <vt:lpstr>A125194854V_Latest</vt:lpstr>
      <vt:lpstr>A125194858C</vt:lpstr>
      <vt:lpstr>A125194858C_Data</vt:lpstr>
      <vt:lpstr>A125194858C_Latest</vt:lpstr>
      <vt:lpstr>A125194862V</vt:lpstr>
      <vt:lpstr>A125194862V_Data</vt:lpstr>
      <vt:lpstr>A125194862V_Latest</vt:lpstr>
      <vt:lpstr>A125194866C</vt:lpstr>
      <vt:lpstr>A125194866C_Data</vt:lpstr>
      <vt:lpstr>A125194866C_Latest</vt:lpstr>
      <vt:lpstr>A125194870V</vt:lpstr>
      <vt:lpstr>A125194870V_Data</vt:lpstr>
      <vt:lpstr>A125194870V_Latest</vt:lpstr>
      <vt:lpstr>A125194874C</vt:lpstr>
      <vt:lpstr>A125194874C_Data</vt:lpstr>
      <vt:lpstr>A125194874C_Latest</vt:lpstr>
      <vt:lpstr>A125194878L</vt:lpstr>
      <vt:lpstr>A125194878L_Data</vt:lpstr>
      <vt:lpstr>A125194878L_Latest</vt:lpstr>
      <vt:lpstr>A125194882C</vt:lpstr>
      <vt:lpstr>A125194882C_Data</vt:lpstr>
      <vt:lpstr>A125194882C_Latest</vt:lpstr>
      <vt:lpstr>A125194886L</vt:lpstr>
      <vt:lpstr>A125194886L_Data</vt:lpstr>
      <vt:lpstr>A125194886L_Latest</vt:lpstr>
      <vt:lpstr>A125194890C</vt:lpstr>
      <vt:lpstr>A125194890C_Data</vt:lpstr>
      <vt:lpstr>A125194890C_Latest</vt:lpstr>
      <vt:lpstr>A125194894L</vt:lpstr>
      <vt:lpstr>A125194894L_Data</vt:lpstr>
      <vt:lpstr>A125194894L_Latest</vt:lpstr>
      <vt:lpstr>A125194898W</vt:lpstr>
      <vt:lpstr>A125194898W_Data</vt:lpstr>
      <vt:lpstr>A125194898W_Latest</vt:lpstr>
      <vt:lpstr>A125194902A</vt:lpstr>
      <vt:lpstr>A125194902A_Data</vt:lpstr>
      <vt:lpstr>A125194902A_Latest</vt:lpstr>
      <vt:lpstr>A125194906K</vt:lpstr>
      <vt:lpstr>A125194906K_Data</vt:lpstr>
      <vt:lpstr>A125194906K_Latest</vt:lpstr>
      <vt:lpstr>A125194910A</vt:lpstr>
      <vt:lpstr>A125194910A_Data</vt:lpstr>
      <vt:lpstr>A125194910A_Latest</vt:lpstr>
      <vt:lpstr>A125194914K</vt:lpstr>
      <vt:lpstr>A125194914K_Data</vt:lpstr>
      <vt:lpstr>A125194914K_Latest</vt:lpstr>
      <vt:lpstr>A125194918V</vt:lpstr>
      <vt:lpstr>A125194918V_Data</vt:lpstr>
      <vt:lpstr>A125194918V_Latest</vt:lpstr>
      <vt:lpstr>A125194922K</vt:lpstr>
      <vt:lpstr>A125194922K_Data</vt:lpstr>
      <vt:lpstr>A125194922K_Latest</vt:lpstr>
      <vt:lpstr>A125194926V</vt:lpstr>
      <vt:lpstr>A125194926V_Data</vt:lpstr>
      <vt:lpstr>A125194926V_Latest</vt:lpstr>
      <vt:lpstr>A125194930K</vt:lpstr>
      <vt:lpstr>A125194930K_Data</vt:lpstr>
      <vt:lpstr>A125194930K_Latest</vt:lpstr>
      <vt:lpstr>A125194934V</vt:lpstr>
      <vt:lpstr>A125194934V_Data</vt:lpstr>
      <vt:lpstr>A125194934V_Latest</vt:lpstr>
      <vt:lpstr>A125194938C</vt:lpstr>
      <vt:lpstr>A125194938C_Data</vt:lpstr>
      <vt:lpstr>A125194938C_Latest</vt:lpstr>
      <vt:lpstr>A125194942V</vt:lpstr>
      <vt:lpstr>A125194942V_Data</vt:lpstr>
      <vt:lpstr>A125194942V_Latest</vt:lpstr>
      <vt:lpstr>A125194946C</vt:lpstr>
      <vt:lpstr>A125194946C_Data</vt:lpstr>
      <vt:lpstr>A125194946C_Latest</vt:lpstr>
      <vt:lpstr>A125194950V</vt:lpstr>
      <vt:lpstr>A125194950V_Data</vt:lpstr>
      <vt:lpstr>A125194950V_Latest</vt:lpstr>
      <vt:lpstr>A125194954C</vt:lpstr>
      <vt:lpstr>A125194954C_Data</vt:lpstr>
      <vt:lpstr>A125194954C_Latest</vt:lpstr>
      <vt:lpstr>A125194958L</vt:lpstr>
      <vt:lpstr>A125194958L_Data</vt:lpstr>
      <vt:lpstr>A125194958L_Latest</vt:lpstr>
      <vt:lpstr>A125194962C</vt:lpstr>
      <vt:lpstr>A125194962C_Data</vt:lpstr>
      <vt:lpstr>A125194962C_Latest</vt:lpstr>
      <vt:lpstr>A125194966L</vt:lpstr>
      <vt:lpstr>A125194966L_Data</vt:lpstr>
      <vt:lpstr>A125194966L_Latest</vt:lpstr>
      <vt:lpstr>A125194970C</vt:lpstr>
      <vt:lpstr>A125194970C_Data</vt:lpstr>
      <vt:lpstr>A125194970C_Latest</vt:lpstr>
      <vt:lpstr>A125194974L</vt:lpstr>
      <vt:lpstr>A125194974L_Data</vt:lpstr>
      <vt:lpstr>A125194974L_Latest</vt:lpstr>
      <vt:lpstr>A125194978W</vt:lpstr>
      <vt:lpstr>A125194978W_Data</vt:lpstr>
      <vt:lpstr>A125194978W_Latest</vt:lpstr>
      <vt:lpstr>A125194982L</vt:lpstr>
      <vt:lpstr>A125194982L_Data</vt:lpstr>
      <vt:lpstr>A125194982L_Latest</vt:lpstr>
      <vt:lpstr>A125194986W</vt:lpstr>
      <vt:lpstr>A125194986W_Data</vt:lpstr>
      <vt:lpstr>A125194986W_Latest</vt:lpstr>
      <vt:lpstr>A125194990L</vt:lpstr>
      <vt:lpstr>A125194990L_Data</vt:lpstr>
      <vt:lpstr>A125194990L_Latest</vt:lpstr>
      <vt:lpstr>A125194994W</vt:lpstr>
      <vt:lpstr>A125194994W_Data</vt:lpstr>
      <vt:lpstr>A125194994W_Latest</vt:lpstr>
      <vt:lpstr>A125194998F</vt:lpstr>
      <vt:lpstr>A125194998F_Data</vt:lpstr>
      <vt:lpstr>A125194998F_Latest</vt:lpstr>
      <vt:lpstr>A125195002L</vt:lpstr>
      <vt:lpstr>A125195002L_Data</vt:lpstr>
      <vt:lpstr>A125195002L_Latest</vt:lpstr>
      <vt:lpstr>A125195006W</vt:lpstr>
      <vt:lpstr>A125195006W_Data</vt:lpstr>
      <vt:lpstr>A125195006W_Latest</vt:lpstr>
      <vt:lpstr>A125195010L</vt:lpstr>
      <vt:lpstr>A125195010L_Data</vt:lpstr>
      <vt:lpstr>A125195010L_Latest</vt:lpstr>
      <vt:lpstr>A125195014W</vt:lpstr>
      <vt:lpstr>A125195014W_Data</vt:lpstr>
      <vt:lpstr>A125195014W_Latest</vt:lpstr>
      <vt:lpstr>A125195018F</vt:lpstr>
      <vt:lpstr>A125195018F_Data</vt:lpstr>
      <vt:lpstr>A125195018F_Latest</vt:lpstr>
      <vt:lpstr>A125195022W</vt:lpstr>
      <vt:lpstr>A125195022W_Data</vt:lpstr>
      <vt:lpstr>A125195022W_Latest</vt:lpstr>
      <vt:lpstr>A125195026F</vt:lpstr>
      <vt:lpstr>A125195026F_Data</vt:lpstr>
      <vt:lpstr>A125195026F_Latest</vt:lpstr>
      <vt:lpstr>A125195030W</vt:lpstr>
      <vt:lpstr>A125195030W_Data</vt:lpstr>
      <vt:lpstr>A125195030W_Latest</vt:lpstr>
      <vt:lpstr>A125195034F</vt:lpstr>
      <vt:lpstr>A125195034F_Data</vt:lpstr>
      <vt:lpstr>A125195034F_Latest</vt:lpstr>
      <vt:lpstr>A125195038R</vt:lpstr>
      <vt:lpstr>A125195038R_Data</vt:lpstr>
      <vt:lpstr>A125195038R_Latest</vt:lpstr>
      <vt:lpstr>A125195042F</vt:lpstr>
      <vt:lpstr>A125195042F_Data</vt:lpstr>
      <vt:lpstr>A125195042F_Latest</vt:lpstr>
      <vt:lpstr>A125195046R</vt:lpstr>
      <vt:lpstr>A125195046R_Data</vt:lpstr>
      <vt:lpstr>A125195046R_Latest</vt:lpstr>
      <vt:lpstr>A125195050F</vt:lpstr>
      <vt:lpstr>A125195050F_Data</vt:lpstr>
      <vt:lpstr>A125195050F_Latest</vt:lpstr>
      <vt:lpstr>A125195054R</vt:lpstr>
      <vt:lpstr>A125195054R_Data</vt:lpstr>
      <vt:lpstr>A125195054R_Latest</vt:lpstr>
      <vt:lpstr>A125195058X</vt:lpstr>
      <vt:lpstr>A125195058X_Data</vt:lpstr>
      <vt:lpstr>A125195058X_Latest</vt:lpstr>
      <vt:lpstr>A125195062R</vt:lpstr>
      <vt:lpstr>A125195062R_Data</vt:lpstr>
      <vt:lpstr>A125195062R_Latest</vt:lpstr>
      <vt:lpstr>A125195066X</vt:lpstr>
      <vt:lpstr>A125195066X_Data</vt:lpstr>
      <vt:lpstr>A125195066X_Latest</vt:lpstr>
      <vt:lpstr>A125195070R</vt:lpstr>
      <vt:lpstr>A125195070R_Data</vt:lpstr>
      <vt:lpstr>A125195070R_Latest</vt:lpstr>
      <vt:lpstr>A125195074X</vt:lpstr>
      <vt:lpstr>A125195074X_Data</vt:lpstr>
      <vt:lpstr>A125195074X_Latest</vt:lpstr>
      <vt:lpstr>A125195078J</vt:lpstr>
      <vt:lpstr>A125195078J_Data</vt:lpstr>
      <vt:lpstr>A125195078J_Latest</vt:lpstr>
      <vt:lpstr>A125195082X</vt:lpstr>
      <vt:lpstr>A125195082X_Data</vt:lpstr>
      <vt:lpstr>A125195082X_Latest</vt:lpstr>
      <vt:lpstr>A125195086J</vt:lpstr>
      <vt:lpstr>A125195086J_Data</vt:lpstr>
      <vt:lpstr>A125195086J_Latest</vt:lpstr>
      <vt:lpstr>A125195090X</vt:lpstr>
      <vt:lpstr>A125195090X_Data</vt:lpstr>
      <vt:lpstr>A125195090X_Latest</vt:lpstr>
      <vt:lpstr>A125195094J</vt:lpstr>
      <vt:lpstr>A125195094J_Data</vt:lpstr>
      <vt:lpstr>A125195094J_Latest</vt:lpstr>
      <vt:lpstr>A125195098T</vt:lpstr>
      <vt:lpstr>A125195098T_Data</vt:lpstr>
      <vt:lpstr>A125195098T_Latest</vt:lpstr>
      <vt:lpstr>A125195102W</vt:lpstr>
      <vt:lpstr>A125195102W_Data</vt:lpstr>
      <vt:lpstr>A125195102W_Latest</vt:lpstr>
      <vt:lpstr>A125195106F</vt:lpstr>
      <vt:lpstr>A125195106F_Data</vt:lpstr>
      <vt:lpstr>A125195106F_Latest</vt:lpstr>
      <vt:lpstr>A125195110W</vt:lpstr>
      <vt:lpstr>A125195110W_Data</vt:lpstr>
      <vt:lpstr>A125195110W_Latest</vt:lpstr>
      <vt:lpstr>A125195114F</vt:lpstr>
      <vt:lpstr>A125195114F_Data</vt:lpstr>
      <vt:lpstr>A125195114F_Latest</vt:lpstr>
      <vt:lpstr>A125195118R</vt:lpstr>
      <vt:lpstr>A125195118R_Data</vt:lpstr>
      <vt:lpstr>A125195118R_Latest</vt:lpstr>
      <vt:lpstr>A125195122F</vt:lpstr>
      <vt:lpstr>A125195122F_Data</vt:lpstr>
      <vt:lpstr>A125195122F_Latest</vt:lpstr>
      <vt:lpstr>A125195126R</vt:lpstr>
      <vt:lpstr>A125195126R_Data</vt:lpstr>
      <vt:lpstr>A125195126R_Latest</vt:lpstr>
      <vt:lpstr>A125195130F</vt:lpstr>
      <vt:lpstr>A125195130F_Data</vt:lpstr>
      <vt:lpstr>A125195130F_Latest</vt:lpstr>
      <vt:lpstr>A125195134R</vt:lpstr>
      <vt:lpstr>A125195134R_Data</vt:lpstr>
      <vt:lpstr>A125195134R_Latest</vt:lpstr>
      <vt:lpstr>A125195138X</vt:lpstr>
      <vt:lpstr>A125195138X_Data</vt:lpstr>
      <vt:lpstr>A125195138X_Latest</vt:lpstr>
      <vt:lpstr>A125195142R</vt:lpstr>
      <vt:lpstr>A125195142R_Data</vt:lpstr>
      <vt:lpstr>A125195142R_Latest</vt:lpstr>
      <vt:lpstr>A125195146X</vt:lpstr>
      <vt:lpstr>A125195146X_Data</vt:lpstr>
      <vt:lpstr>A125195146X_Latest</vt:lpstr>
      <vt:lpstr>A125195150R</vt:lpstr>
      <vt:lpstr>A125195150R_Data</vt:lpstr>
      <vt:lpstr>A125195150R_Latest</vt:lpstr>
      <vt:lpstr>A125195154X</vt:lpstr>
      <vt:lpstr>A125195154X_Data</vt:lpstr>
      <vt:lpstr>A125195154X_Latest</vt:lpstr>
      <vt:lpstr>A125195158J</vt:lpstr>
      <vt:lpstr>A125195158J_Data</vt:lpstr>
      <vt:lpstr>A125195158J_Latest</vt:lpstr>
      <vt:lpstr>A125195162X</vt:lpstr>
      <vt:lpstr>A125195162X_Data</vt:lpstr>
      <vt:lpstr>A125195162X_Latest</vt:lpstr>
      <vt:lpstr>A125195166J</vt:lpstr>
      <vt:lpstr>A125195166J_Data</vt:lpstr>
      <vt:lpstr>A125195166J_Latest</vt:lpstr>
      <vt:lpstr>A125195170X</vt:lpstr>
      <vt:lpstr>A125195170X_Data</vt:lpstr>
      <vt:lpstr>A125195170X_Latest</vt:lpstr>
      <vt:lpstr>A125195174J</vt:lpstr>
      <vt:lpstr>A125195174J_Data</vt:lpstr>
      <vt:lpstr>A125195174J_Latest</vt:lpstr>
      <vt:lpstr>A125195178T</vt:lpstr>
      <vt:lpstr>A125195178T_Data</vt:lpstr>
      <vt:lpstr>A125195178T_Latest</vt:lpstr>
      <vt:lpstr>A125195182J</vt:lpstr>
      <vt:lpstr>A125195182J_Data</vt:lpstr>
      <vt:lpstr>A125195182J_Latest</vt:lpstr>
      <vt:lpstr>A125195186T</vt:lpstr>
      <vt:lpstr>A125195186T_Data</vt:lpstr>
      <vt:lpstr>A125195186T_Latest</vt:lpstr>
      <vt:lpstr>A125195190J</vt:lpstr>
      <vt:lpstr>A125195190J_Data</vt:lpstr>
      <vt:lpstr>A125195190J_Latest</vt:lpstr>
      <vt:lpstr>A125195194T</vt:lpstr>
      <vt:lpstr>A125195194T_Data</vt:lpstr>
      <vt:lpstr>A125195194T_Latest</vt:lpstr>
      <vt:lpstr>A125195198A</vt:lpstr>
      <vt:lpstr>A125195198A_Data</vt:lpstr>
      <vt:lpstr>A125195198A_Latest</vt:lpstr>
      <vt:lpstr>A125195202F</vt:lpstr>
      <vt:lpstr>A125195202F_Data</vt:lpstr>
      <vt:lpstr>A125195202F_Latest</vt:lpstr>
      <vt:lpstr>A125195206R</vt:lpstr>
      <vt:lpstr>A125195206R_Data</vt:lpstr>
      <vt:lpstr>A125195206R_Latest</vt:lpstr>
      <vt:lpstr>A125195562K</vt:lpstr>
      <vt:lpstr>A125195562K_Data</vt:lpstr>
      <vt:lpstr>A125195562K_Latest</vt:lpstr>
      <vt:lpstr>A125195566V</vt:lpstr>
      <vt:lpstr>A125195566V_Data</vt:lpstr>
      <vt:lpstr>A125195566V_Latest</vt:lpstr>
      <vt:lpstr>A125195570K</vt:lpstr>
      <vt:lpstr>A125195570K_Data</vt:lpstr>
      <vt:lpstr>A125195570K_Latest</vt:lpstr>
      <vt:lpstr>A125195574V</vt:lpstr>
      <vt:lpstr>A125195574V_Data</vt:lpstr>
      <vt:lpstr>A125195574V_Latest</vt:lpstr>
      <vt:lpstr>A125195578C</vt:lpstr>
      <vt:lpstr>A125195578C_Data</vt:lpstr>
      <vt:lpstr>A125195578C_Latest</vt:lpstr>
      <vt:lpstr>A125195582V</vt:lpstr>
      <vt:lpstr>A125195582V_Data</vt:lpstr>
      <vt:lpstr>A125195582V_Latest</vt:lpstr>
      <vt:lpstr>A125195586C</vt:lpstr>
      <vt:lpstr>A125195586C_Data</vt:lpstr>
      <vt:lpstr>A125195586C_Latest</vt:lpstr>
      <vt:lpstr>A125195590V</vt:lpstr>
      <vt:lpstr>A125195590V_Data</vt:lpstr>
      <vt:lpstr>A125195590V_Latest</vt:lpstr>
      <vt:lpstr>A125195594C</vt:lpstr>
      <vt:lpstr>A125195594C_Data</vt:lpstr>
      <vt:lpstr>A125195594C_Latest</vt:lpstr>
      <vt:lpstr>A125195598L</vt:lpstr>
      <vt:lpstr>A125195598L_Data</vt:lpstr>
      <vt:lpstr>A125195598L_Latest</vt:lpstr>
      <vt:lpstr>A125195602T</vt:lpstr>
      <vt:lpstr>A125195602T_Data</vt:lpstr>
      <vt:lpstr>A125195602T_Latest</vt:lpstr>
      <vt:lpstr>A125195958F</vt:lpstr>
      <vt:lpstr>A125195958F_Data</vt:lpstr>
      <vt:lpstr>A125195958F_Latest</vt:lpstr>
      <vt:lpstr>A125195962W</vt:lpstr>
      <vt:lpstr>A125195962W_Data</vt:lpstr>
      <vt:lpstr>A125195962W_Latest</vt:lpstr>
      <vt:lpstr>A125195966F</vt:lpstr>
      <vt:lpstr>A125195966F_Data</vt:lpstr>
      <vt:lpstr>A125195966F_Latest</vt:lpstr>
      <vt:lpstr>A125195970W</vt:lpstr>
      <vt:lpstr>A125195970W_Data</vt:lpstr>
      <vt:lpstr>A125195970W_Latest</vt:lpstr>
      <vt:lpstr>A125195974F</vt:lpstr>
      <vt:lpstr>A125195974F_Data</vt:lpstr>
      <vt:lpstr>A125195974F_Latest</vt:lpstr>
      <vt:lpstr>A125195978R</vt:lpstr>
      <vt:lpstr>A125195978R_Data</vt:lpstr>
      <vt:lpstr>A125195978R_Latest</vt:lpstr>
      <vt:lpstr>A125195982F</vt:lpstr>
      <vt:lpstr>A125195982F_Data</vt:lpstr>
      <vt:lpstr>A125195982F_Latest</vt:lpstr>
      <vt:lpstr>A125195986R</vt:lpstr>
      <vt:lpstr>A125195986R_Data</vt:lpstr>
      <vt:lpstr>A125195986R_Latest</vt:lpstr>
      <vt:lpstr>A125195990F</vt:lpstr>
      <vt:lpstr>A125195990F_Data</vt:lpstr>
      <vt:lpstr>A125195990F_Latest</vt:lpstr>
      <vt:lpstr>A125195994R</vt:lpstr>
      <vt:lpstr>A125195994R_Data</vt:lpstr>
      <vt:lpstr>A125195994R_Latest</vt:lpstr>
      <vt:lpstr>A125195998X</vt:lpstr>
      <vt:lpstr>A125195998X_Data</vt:lpstr>
      <vt:lpstr>A125195998X_Latest</vt:lpstr>
      <vt:lpstr>A125196354K</vt:lpstr>
      <vt:lpstr>A125196354K_Data</vt:lpstr>
      <vt:lpstr>A125196354K_Latest</vt:lpstr>
      <vt:lpstr>A125196358V</vt:lpstr>
      <vt:lpstr>A125196358V_Data</vt:lpstr>
      <vt:lpstr>A125196358V_Latest</vt:lpstr>
      <vt:lpstr>A125196362K</vt:lpstr>
      <vt:lpstr>A125196362K_Data</vt:lpstr>
      <vt:lpstr>A125196362K_Latest</vt:lpstr>
      <vt:lpstr>A125196366V</vt:lpstr>
      <vt:lpstr>A125196366V_Data</vt:lpstr>
      <vt:lpstr>A125196366V_Latest</vt:lpstr>
      <vt:lpstr>A125196370K</vt:lpstr>
      <vt:lpstr>A125196370K_Data</vt:lpstr>
      <vt:lpstr>A125196370K_Latest</vt:lpstr>
      <vt:lpstr>A125196374V</vt:lpstr>
      <vt:lpstr>A125196374V_Data</vt:lpstr>
      <vt:lpstr>A125196374V_Latest</vt:lpstr>
      <vt:lpstr>A125196378C</vt:lpstr>
      <vt:lpstr>A125196378C_Data</vt:lpstr>
      <vt:lpstr>A125196378C_Latest</vt:lpstr>
      <vt:lpstr>A125196382V</vt:lpstr>
      <vt:lpstr>A125196382V_Data</vt:lpstr>
      <vt:lpstr>A125196382V_Latest</vt:lpstr>
      <vt:lpstr>A125196386C</vt:lpstr>
      <vt:lpstr>A125196386C_Data</vt:lpstr>
      <vt:lpstr>A125196386C_Latest</vt:lpstr>
      <vt:lpstr>A125196390V</vt:lpstr>
      <vt:lpstr>A125196390V_Data</vt:lpstr>
      <vt:lpstr>A125196390V_Latest</vt:lpstr>
      <vt:lpstr>A125196394C</vt:lpstr>
      <vt:lpstr>A125196394C_Data</vt:lpstr>
      <vt:lpstr>A125196394C_Latest</vt:lpstr>
      <vt:lpstr>A125196750L</vt:lpstr>
      <vt:lpstr>A125196750L_Data</vt:lpstr>
      <vt:lpstr>A125196750L_Latest</vt:lpstr>
      <vt:lpstr>A125196754W</vt:lpstr>
      <vt:lpstr>A125196754W_Data</vt:lpstr>
      <vt:lpstr>A125196754W_Latest</vt:lpstr>
      <vt:lpstr>A125196758F</vt:lpstr>
      <vt:lpstr>A125196758F_Data</vt:lpstr>
      <vt:lpstr>A125196758F_Latest</vt:lpstr>
      <vt:lpstr>A125196762W</vt:lpstr>
      <vt:lpstr>A125196762W_Data</vt:lpstr>
      <vt:lpstr>A125196762W_Latest</vt:lpstr>
      <vt:lpstr>A125196766F</vt:lpstr>
      <vt:lpstr>A125196766F_Data</vt:lpstr>
      <vt:lpstr>A125196766F_Latest</vt:lpstr>
      <vt:lpstr>A125196770W</vt:lpstr>
      <vt:lpstr>A125196770W_Data</vt:lpstr>
      <vt:lpstr>A125196770W_Latest</vt:lpstr>
      <vt:lpstr>A125196774F</vt:lpstr>
      <vt:lpstr>A125196774F_Data</vt:lpstr>
      <vt:lpstr>A125196774F_Latest</vt:lpstr>
      <vt:lpstr>A125196778R</vt:lpstr>
      <vt:lpstr>A125196778R_Data</vt:lpstr>
      <vt:lpstr>A125196778R_Latest</vt:lpstr>
      <vt:lpstr>A125196782F</vt:lpstr>
      <vt:lpstr>A125196782F_Data</vt:lpstr>
      <vt:lpstr>A125196782F_Latest</vt:lpstr>
      <vt:lpstr>A125196786R</vt:lpstr>
      <vt:lpstr>A125196786R_Data</vt:lpstr>
      <vt:lpstr>A125196786R_Latest</vt:lpstr>
      <vt:lpstr>A125196790F</vt:lpstr>
      <vt:lpstr>A125196790F_Data</vt:lpstr>
      <vt:lpstr>A125196790F_Latest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2024-06-25T16:40:14Z</dcterms:created>
  <dcterms:modified xsi:type="dcterms:W3CDTF">2024-06-28T04:07:30Z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2024-06-25T23:10:50Z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9c6389d3-5e5e-47db-87d5-29894d7cfef3</vt:lpwstr>
  </property>
  <property fmtid="{D5CDD505-2E9C-101B-9397-08002B2CF9AE}" pid="8" name="MSIP_Label_c8e5a7ee-c283-40b0-98eb-fa437df4c031_ContentBits">
    <vt:lpwstr>0</vt:lpwstr>
  </property>
</Properties>
</file>